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FINANCE\Contract Pricing\BICE\Ice at Torrance - March 2019\ICE at Torrance - CAT - March 2019\Submission Files\"/>
    </mc:Choice>
  </mc:AlternateContent>
  <bookViews>
    <workbookView xWindow="13188" yWindow="60" windowWidth="14172" windowHeight="12816" tabRatio="767" activeTab="1"/>
  </bookViews>
  <sheets>
    <sheet name="Intro" sheetId="14" r:id="rId1"/>
    <sheet name="1.Cover page" sheetId="7" r:id="rId2"/>
    <sheet name="2. Staffing Wages" sheetId="18" r:id="rId3"/>
    <sheet name="3. Staffing Benefits" sheetId="19" r:id="rId4"/>
    <sheet name="4. Facility" sheetId="2" r:id="rId5"/>
    <sheet name="5. Depreciation &amp; Interest" sheetId="9" r:id="rId6"/>
    <sheet name="6. ODCs" sheetId="3" r:id="rId7"/>
    <sheet name="7. Contracted services" sheetId="8" r:id="rId8"/>
    <sheet name="8. G&amp;A" sheetId="11" r:id="rId9"/>
    <sheet name="9. Transportation" sheetId="13" r:id="rId10"/>
  </sheets>
  <definedNames>
    <definedName name="_xlnm.Print_Area" localSheetId="3">'3. Staffing Benefits'!$A$1:$K$41</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G62" i="18"/>
  <c r="H62" i="18" s="1"/>
  <c r="J62" i="18" s="1"/>
  <c r="G63" i="18"/>
  <c r="H63" i="18" s="1"/>
  <c r="J63" i="18" s="1"/>
  <c r="G64" i="18"/>
  <c r="H64" i="18"/>
  <c r="J64" i="18"/>
  <c r="G65" i="18"/>
  <c r="H65" i="18" s="1"/>
  <c r="J65" i="18" s="1"/>
  <c r="G66" i="18"/>
  <c r="H66" i="18" s="1"/>
  <c r="J66" i="18" s="1"/>
  <c r="G67" i="18"/>
  <c r="H67" i="18" s="1"/>
  <c r="J67" i="18" s="1"/>
  <c r="G68" i="18"/>
  <c r="H68" i="18" s="1"/>
  <c r="J68" i="18" s="1"/>
  <c r="G69" i="18"/>
  <c r="H69" i="18" s="1"/>
  <c r="J69" i="18" s="1"/>
  <c r="G70" i="18"/>
  <c r="H70" i="18" s="1"/>
  <c r="J70" i="18" s="1"/>
  <c r="G71" i="18"/>
  <c r="H71" i="18" s="1"/>
  <c r="J71" i="18" s="1"/>
  <c r="G72" i="18"/>
  <c r="H72" i="18" s="1"/>
  <c r="J72" i="18" s="1"/>
  <c r="G73" i="18"/>
  <c r="H73" i="18"/>
  <c r="J73" i="18" s="1"/>
  <c r="G74" i="18"/>
  <c r="H74" i="18"/>
  <c r="J74" i="18"/>
  <c r="G75" i="18"/>
  <c r="H75" i="18" s="1"/>
  <c r="J75" i="18" s="1"/>
  <c r="G76" i="18"/>
  <c r="H76" i="18" s="1"/>
  <c r="J76" i="18" s="1"/>
  <c r="G77" i="18"/>
  <c r="H77" i="18"/>
  <c r="J77" i="18" s="1"/>
  <c r="G78" i="18"/>
  <c r="H78" i="18" s="1"/>
  <c r="J78" i="18" s="1"/>
  <c r="G79" i="18"/>
  <c r="H79" i="18" s="1"/>
  <c r="J79" i="18" s="1"/>
  <c r="G27" i="18"/>
  <c r="H27" i="18" s="1"/>
  <c r="J27" i="18" s="1"/>
  <c r="G28" i="18"/>
  <c r="H28" i="18" s="1"/>
  <c r="J28" i="18" s="1"/>
  <c r="G29" i="18"/>
  <c r="H29" i="18" s="1"/>
  <c r="J29" i="18" s="1"/>
  <c r="G30" i="18"/>
  <c r="H30" i="18" s="1"/>
  <c r="J30" i="18" s="1"/>
  <c r="G31" i="18"/>
  <c r="H31" i="18" s="1"/>
  <c r="J31" i="18" s="1"/>
  <c r="G32" i="18"/>
  <c r="H32" i="18" s="1"/>
  <c r="J32" i="18" s="1"/>
  <c r="G33" i="18"/>
  <c r="H33" i="18" s="1"/>
  <c r="J33" i="18" s="1"/>
  <c r="G34" i="18"/>
  <c r="H34" i="18" s="1"/>
  <c r="J34" i="18" s="1"/>
  <c r="G35" i="18"/>
  <c r="H35" i="18" s="1"/>
  <c r="J35" i="18" s="1"/>
  <c r="G36" i="18"/>
  <c r="H36" i="18" s="1"/>
  <c r="J36" i="18" s="1"/>
  <c r="G37" i="18"/>
  <c r="H37" i="18" s="1"/>
  <c r="J37" i="18" s="1"/>
  <c r="G38" i="18"/>
  <c r="H38" i="18" s="1"/>
  <c r="J38" i="18" s="1"/>
  <c r="G39" i="18"/>
  <c r="H39" i="18" s="1"/>
  <c r="J39" i="18" s="1"/>
  <c r="G40" i="18"/>
  <c r="H40" i="18" s="1"/>
  <c r="J40" i="18" s="1"/>
  <c r="G41" i="18"/>
  <c r="H41" i="18" s="1"/>
  <c r="J41" i="18" s="1"/>
  <c r="G42" i="18"/>
  <c r="H42" i="18" s="1"/>
  <c r="J42" i="18" s="1"/>
  <c r="G43" i="18"/>
  <c r="H43" i="18" s="1"/>
  <c r="J43" i="18" s="1"/>
  <c r="G44" i="18"/>
  <c r="H44" i="18" s="1"/>
  <c r="J44" i="18" s="1"/>
  <c r="G45" i="18"/>
  <c r="H45" i="18" s="1"/>
  <c r="J45" i="18" s="1"/>
  <c r="G46" i="18"/>
  <c r="H46" i="18" s="1"/>
  <c r="J46" i="18" s="1"/>
  <c r="G47" i="18"/>
  <c r="H47" i="18" s="1"/>
  <c r="J47" i="18" s="1"/>
  <c r="G54" i="13"/>
  <c r="I24" i="19"/>
  <c r="F137" i="13"/>
  <c r="H137" i="13"/>
  <c r="J137" i="13" s="1"/>
  <c r="F138" i="13"/>
  <c r="H138" i="13"/>
  <c r="J138" i="13" s="1"/>
  <c r="F139" i="13"/>
  <c r="H139" i="13"/>
  <c r="J139" i="13" s="1"/>
  <c r="F140" i="13"/>
  <c r="H140" i="13"/>
  <c r="J140" i="13"/>
  <c r="F141" i="13"/>
  <c r="H141" i="13"/>
  <c r="J141" i="13"/>
  <c r="F142" i="13"/>
  <c r="H142" i="13"/>
  <c r="J142" i="13"/>
  <c r="F143" i="13"/>
  <c r="H143" i="13"/>
  <c r="J143" i="13" s="1"/>
  <c r="F144" i="13"/>
  <c r="H144" i="13"/>
  <c r="J144" i="13"/>
  <c r="F145" i="13"/>
  <c r="H145" i="13"/>
  <c r="J145" i="13" s="1"/>
  <c r="E75" i="13"/>
  <c r="F75" i="13" s="1"/>
  <c r="E76" i="13"/>
  <c r="F76" i="13"/>
  <c r="H76" i="13" s="1"/>
  <c r="E77" i="13"/>
  <c r="F77" i="13" s="1"/>
  <c r="H77" i="13" s="1"/>
  <c r="E78" i="13"/>
  <c r="F78" i="13" s="1"/>
  <c r="H78" i="13" s="1"/>
  <c r="E79" i="13"/>
  <c r="F79" i="13" s="1"/>
  <c r="H79" i="13" s="1"/>
  <c r="E80" i="13"/>
  <c r="F80" i="13"/>
  <c r="H80" i="13" s="1"/>
  <c r="E81" i="13"/>
  <c r="F81" i="13"/>
  <c r="H81" i="13"/>
  <c r="E82" i="13"/>
  <c r="F82" i="13"/>
  <c r="H82" i="13" s="1"/>
  <c r="E83" i="13"/>
  <c r="F83" i="13" s="1"/>
  <c r="H83" i="13" s="1"/>
  <c r="E84" i="13"/>
  <c r="F84" i="13"/>
  <c r="H84" i="13" s="1"/>
  <c r="E85" i="13"/>
  <c r="F85" i="13" s="1"/>
  <c r="H85" i="13" s="1"/>
  <c r="E86" i="13"/>
  <c r="F86" i="13" s="1"/>
  <c r="H86" i="13" s="1"/>
  <c r="E87" i="13"/>
  <c r="F87" i="13" s="1"/>
  <c r="H87" i="13" s="1"/>
  <c r="E88" i="13"/>
  <c r="F88" i="13"/>
  <c r="H88" i="13" s="1"/>
  <c r="E74" i="13"/>
  <c r="F74" i="13"/>
  <c r="H74" i="13"/>
  <c r="I50" i="13"/>
  <c r="H49" i="13"/>
  <c r="J49" i="13" s="1"/>
  <c r="H48" i="13"/>
  <c r="J48" i="13" s="1"/>
  <c r="H47" i="13"/>
  <c r="J47" i="13"/>
  <c r="H46" i="13"/>
  <c r="J46" i="13" s="1"/>
  <c r="H44" i="13"/>
  <c r="J44" i="13" s="1"/>
  <c r="H43" i="13"/>
  <c r="J43" i="13" s="1"/>
  <c r="H42" i="13"/>
  <c r="J42" i="13"/>
  <c r="H40" i="13"/>
  <c r="J40" i="13" s="1"/>
  <c r="H39" i="13"/>
  <c r="J39" i="13" s="1"/>
  <c r="H38" i="13"/>
  <c r="J38" i="13" s="1"/>
  <c r="G127" i="13"/>
  <c r="G108" i="13"/>
  <c r="G89" i="13"/>
  <c r="I146" i="13"/>
  <c r="F136" i="13"/>
  <c r="H136" i="13"/>
  <c r="J136" i="13"/>
  <c r="G60" i="13"/>
  <c r="I60" i="13"/>
  <c r="G61" i="13"/>
  <c r="I61" i="13"/>
  <c r="F101" i="13"/>
  <c r="H101" i="13" s="1"/>
  <c r="F102" i="13"/>
  <c r="H102" i="13"/>
  <c r="F103" i="13"/>
  <c r="H103" i="13"/>
  <c r="H146" i="13"/>
  <c r="F104" i="13"/>
  <c r="H104" i="13" s="1"/>
  <c r="F105" i="13"/>
  <c r="H105" i="13" s="1"/>
  <c r="F106" i="13"/>
  <c r="H106" i="13" s="1"/>
  <c r="F119" i="13"/>
  <c r="H119" i="13" s="1"/>
  <c r="F120" i="13"/>
  <c r="H120" i="13" s="1"/>
  <c r="F121" i="13"/>
  <c r="H121" i="13" s="1"/>
  <c r="F122" i="13"/>
  <c r="H122" i="13" s="1"/>
  <c r="F123" i="13"/>
  <c r="H123" i="13" s="1"/>
  <c r="F124" i="13"/>
  <c r="H124" i="13" s="1"/>
  <c r="F125" i="13"/>
  <c r="H125" i="13" s="1"/>
  <c r="F126" i="13"/>
  <c r="H126" i="13" s="1"/>
  <c r="F118" i="13"/>
  <c r="F127" i="13" s="1"/>
  <c r="F117" i="13"/>
  <c r="H117" i="13" s="1"/>
  <c r="F23" i="13"/>
  <c r="G23" i="13" s="1"/>
  <c r="I23" i="13" s="1"/>
  <c r="F24" i="13"/>
  <c r="G24" i="13"/>
  <c r="I24" i="13" s="1"/>
  <c r="F25" i="13"/>
  <c r="G25" i="13" s="1"/>
  <c r="I25" i="13" s="1"/>
  <c r="F43" i="9"/>
  <c r="H43" i="9" s="1"/>
  <c r="F44" i="9"/>
  <c r="H44" i="9" s="1"/>
  <c r="C96" i="13"/>
  <c r="F42" i="9"/>
  <c r="H42" i="9"/>
  <c r="F41" i="9"/>
  <c r="H41" i="9" s="1"/>
  <c r="F40" i="9"/>
  <c r="H40" i="9"/>
  <c r="F39" i="9"/>
  <c r="H39" i="9" s="1"/>
  <c r="G83" i="18"/>
  <c r="H83" i="18" s="1"/>
  <c r="J83" i="18" s="1"/>
  <c r="G50" i="18"/>
  <c r="H50" i="18" s="1"/>
  <c r="J50" i="18" s="1"/>
  <c r="G51" i="18"/>
  <c r="H51" i="18" s="1"/>
  <c r="J51" i="18" s="1"/>
  <c r="G52" i="18"/>
  <c r="H52" i="18" s="1"/>
  <c r="J52" i="18" s="1"/>
  <c r="G53" i="18"/>
  <c r="H53" i="18" s="1"/>
  <c r="J53" i="18" s="1"/>
  <c r="G54" i="18"/>
  <c r="H54" i="18" s="1"/>
  <c r="J54" i="18" s="1"/>
  <c r="G55" i="18"/>
  <c r="H55" i="18" s="1"/>
  <c r="J55" i="18" s="1"/>
  <c r="G56" i="18"/>
  <c r="H56" i="18" s="1"/>
  <c r="J56" i="18" s="1"/>
  <c r="G57" i="18"/>
  <c r="H57" i="18" s="1"/>
  <c r="J57" i="18" s="1"/>
  <c r="G58" i="18"/>
  <c r="H58" i="18" s="1"/>
  <c r="J58" i="18" s="1"/>
  <c r="G59" i="18"/>
  <c r="H59" i="18" s="1"/>
  <c r="J59" i="18" s="1"/>
  <c r="G60" i="18"/>
  <c r="H60" i="18" s="1"/>
  <c r="J60" i="18" s="1"/>
  <c r="G61" i="18"/>
  <c r="H61" i="18"/>
  <c r="J61" i="18" s="1"/>
  <c r="G80" i="18"/>
  <c r="H80" i="18" s="1"/>
  <c r="J80" i="18" s="1"/>
  <c r="G81" i="18"/>
  <c r="H81" i="18" s="1"/>
  <c r="J81" i="18" s="1"/>
  <c r="G82" i="18"/>
  <c r="H82" i="18" s="1"/>
  <c r="J82" i="18" s="1"/>
  <c r="G31" i="19"/>
  <c r="G32" i="19"/>
  <c r="I32" i="19" s="1"/>
  <c r="G33" i="19"/>
  <c r="G34" i="19"/>
  <c r="G35" i="19"/>
  <c r="G36" i="19"/>
  <c r="G37" i="19"/>
  <c r="G30" i="19"/>
  <c r="I30" i="19"/>
  <c r="G8" i="18"/>
  <c r="H8" i="18" s="1"/>
  <c r="H64" i="13"/>
  <c r="G63" i="13"/>
  <c r="I63" i="13"/>
  <c r="G62" i="13"/>
  <c r="I62" i="13" s="1"/>
  <c r="G59" i="13"/>
  <c r="I59" i="13"/>
  <c r="G58" i="13"/>
  <c r="I58" i="13"/>
  <c r="G57" i="13"/>
  <c r="I57" i="13"/>
  <c r="G56" i="13"/>
  <c r="I56" i="13" s="1"/>
  <c r="G55" i="13"/>
  <c r="I55" i="13"/>
  <c r="G64" i="13"/>
  <c r="I54" i="13"/>
  <c r="H31" i="13"/>
  <c r="H32" i="13"/>
  <c r="H33" i="13" s="1"/>
  <c r="F21" i="13"/>
  <c r="G21" i="13" s="1"/>
  <c r="F30" i="13"/>
  <c r="G30" i="13" s="1"/>
  <c r="I30" i="13" s="1"/>
  <c r="F29" i="13"/>
  <c r="G29" i="13"/>
  <c r="I29" i="13" s="1"/>
  <c r="F28" i="13"/>
  <c r="F27" i="13"/>
  <c r="F26" i="13"/>
  <c r="G26" i="13" s="1"/>
  <c r="I26" i="13" s="1"/>
  <c r="F22" i="13"/>
  <c r="G22" i="13"/>
  <c r="I22" i="13" s="1"/>
  <c r="G27" i="13"/>
  <c r="I27" i="13"/>
  <c r="G28" i="13"/>
  <c r="I28" i="13"/>
  <c r="F107" i="13"/>
  <c r="H107" i="13"/>
  <c r="F100" i="13"/>
  <c r="H100" i="13" s="1"/>
  <c r="F99" i="13"/>
  <c r="H99" i="13"/>
  <c r="F98" i="13"/>
  <c r="F108" i="13" s="1"/>
  <c r="H98" i="13"/>
  <c r="F13" i="13"/>
  <c r="E8" i="3"/>
  <c r="E8" i="2"/>
  <c r="E29" i="11"/>
  <c r="E30" i="11"/>
  <c r="E28" i="11"/>
  <c r="E27" i="11"/>
  <c r="D31" i="11"/>
  <c r="D15" i="11" s="1"/>
  <c r="E30" i="3"/>
  <c r="E31" i="3"/>
  <c r="E37" i="2"/>
  <c r="E36" i="2"/>
  <c r="E35" i="2"/>
  <c r="E21" i="2"/>
  <c r="E22" i="2"/>
  <c r="E23" i="2"/>
  <c r="E24" i="2"/>
  <c r="H38" i="19"/>
  <c r="H23" i="19"/>
  <c r="J23" i="19" s="1"/>
  <c r="H21" i="19"/>
  <c r="J21" i="19"/>
  <c r="H18" i="19"/>
  <c r="J18" i="19" s="1"/>
  <c r="H14" i="19"/>
  <c r="J14" i="19" s="1"/>
  <c r="G19" i="9"/>
  <c r="G18" i="9"/>
  <c r="G17" i="9"/>
  <c r="B15" i="9"/>
  <c r="G9" i="18"/>
  <c r="H9" i="18" s="1"/>
  <c r="J9" i="18" s="1"/>
  <c r="G10" i="18"/>
  <c r="H10" i="18" s="1"/>
  <c r="J10" i="18" s="1"/>
  <c r="G11" i="18"/>
  <c r="H11" i="18" s="1"/>
  <c r="J11" i="18" s="1"/>
  <c r="G12" i="18"/>
  <c r="H12" i="18" s="1"/>
  <c r="J12" i="18" s="1"/>
  <c r="G13" i="18"/>
  <c r="H13" i="18" s="1"/>
  <c r="J13" i="18" s="1"/>
  <c r="G14" i="18"/>
  <c r="H14" i="18" s="1"/>
  <c r="J14" i="18" s="1"/>
  <c r="G15" i="18"/>
  <c r="H15" i="18" s="1"/>
  <c r="J15" i="18" s="1"/>
  <c r="G16" i="18"/>
  <c r="H16" i="18" s="1"/>
  <c r="J16" i="18" s="1"/>
  <c r="G17" i="18"/>
  <c r="H17" i="18" s="1"/>
  <c r="J17" i="18" s="1"/>
  <c r="G18" i="18"/>
  <c r="H18" i="18" s="1"/>
  <c r="J18" i="18" s="1"/>
  <c r="G19" i="18"/>
  <c r="H19" i="18" s="1"/>
  <c r="J19" i="18" s="1"/>
  <c r="G20" i="18"/>
  <c r="H20" i="18" s="1"/>
  <c r="J20" i="18" s="1"/>
  <c r="G21" i="18"/>
  <c r="H21" i="18" s="1"/>
  <c r="J21" i="18" s="1"/>
  <c r="G22" i="18"/>
  <c r="H22" i="18" s="1"/>
  <c r="J22" i="18" s="1"/>
  <c r="G23" i="18"/>
  <c r="H23" i="18" s="1"/>
  <c r="J23" i="18" s="1"/>
  <c r="G24" i="18"/>
  <c r="H24" i="18" s="1"/>
  <c r="J24" i="18" s="1"/>
  <c r="G25" i="18"/>
  <c r="H25" i="18" s="1"/>
  <c r="J25" i="18" s="1"/>
  <c r="G26" i="18"/>
  <c r="H26" i="18" s="1"/>
  <c r="J26" i="18" s="1"/>
  <c r="G48" i="18"/>
  <c r="H48" i="18" s="1"/>
  <c r="J48" i="18" s="1"/>
  <c r="G49" i="18"/>
  <c r="H49" i="18" s="1"/>
  <c r="J49" i="18" s="1"/>
  <c r="I37" i="19"/>
  <c r="I36" i="19"/>
  <c r="I35" i="19"/>
  <c r="I34" i="19"/>
  <c r="I33" i="19"/>
  <c r="I31" i="19"/>
  <c r="H12" i="19"/>
  <c r="J12" i="19" s="1"/>
  <c r="I84" i="18"/>
  <c r="I85" i="18" s="1"/>
  <c r="G28" i="9"/>
  <c r="G29" i="9"/>
  <c r="G30" i="9"/>
  <c r="G31" i="9"/>
  <c r="G27" i="9"/>
  <c r="B6" i="2"/>
  <c r="D32" i="3"/>
  <c r="D10" i="3"/>
  <c r="D38" i="2"/>
  <c r="D11" i="2"/>
  <c r="D25" i="2"/>
  <c r="D9" i="2" s="1"/>
  <c r="H75" i="13" l="1"/>
  <c r="F89" i="13"/>
  <c r="G31" i="13"/>
  <c r="I21" i="13"/>
  <c r="H45" i="9"/>
  <c r="C10" i="9" s="1"/>
  <c r="E10" i="9" s="1"/>
  <c r="H118" i="13"/>
  <c r="H50" i="13"/>
  <c r="G38" i="19"/>
  <c r="G32" i="9"/>
  <c r="G20" i="9"/>
  <c r="I86" i="18"/>
  <c r="J8" i="18"/>
  <c r="H84" i="18"/>
  <c r="G32" i="13" l="1"/>
  <c r="G33" i="13"/>
  <c r="G66" i="13" s="1"/>
  <c r="C10" i="13" s="1"/>
  <c r="E10" i="13" s="1"/>
  <c r="C2" i="13" s="1"/>
  <c r="C34" i="7" s="1"/>
  <c r="C9" i="9"/>
  <c r="E9" i="9" s="1"/>
  <c r="C8" i="9"/>
  <c r="C2" i="9" s="1"/>
  <c r="C23" i="7" s="1"/>
  <c r="H85" i="18"/>
  <c r="E8" i="9" l="1"/>
  <c r="H86" i="18"/>
  <c r="C2" i="18" s="1"/>
  <c r="C17" i="7" s="1"/>
  <c r="H13" i="19" l="1"/>
  <c r="H20" i="19"/>
  <c r="J20" i="19" s="1"/>
  <c r="H16" i="19"/>
  <c r="J16" i="19" s="1"/>
  <c r="H17" i="19"/>
  <c r="J17" i="19" s="1"/>
  <c r="H22" i="19"/>
  <c r="J22" i="19" s="1"/>
  <c r="J13" i="19" l="1"/>
  <c r="H24" i="19"/>
  <c r="C2" i="19" s="1"/>
  <c r="C18" i="7" s="1"/>
  <c r="F12" i="8" l="1"/>
  <c r="E34" i="2" l="1"/>
  <c r="E33" i="2"/>
  <c r="F11" i="8"/>
  <c r="E14" i="3"/>
  <c r="E11" i="3"/>
  <c r="E15" i="3"/>
  <c r="E10" i="11"/>
  <c r="E16" i="3"/>
  <c r="F9" i="8"/>
  <c r="E13" i="3"/>
  <c r="E17" i="3"/>
  <c r="E13" i="11"/>
  <c r="E9" i="11"/>
  <c r="F10" i="8"/>
  <c r="E27" i="3"/>
  <c r="E28" i="3"/>
  <c r="E29" i="3"/>
  <c r="E11" i="11"/>
  <c r="E26" i="11"/>
  <c r="E14" i="11"/>
  <c r="E16" i="11"/>
  <c r="E12" i="3"/>
  <c r="E12" i="11"/>
  <c r="E25" i="11" l="1"/>
  <c r="C31" i="11"/>
  <c r="C15" i="11" s="1"/>
  <c r="E15" i="11" s="1"/>
  <c r="E8" i="11"/>
  <c r="C32" i="3"/>
  <c r="E26" i="3"/>
  <c r="E20" i="2"/>
  <c r="C25" i="2"/>
  <c r="F8" i="8"/>
  <c r="C2" i="8"/>
  <c r="C24" i="7" s="1"/>
  <c r="E9" i="3"/>
  <c r="C38" i="2"/>
  <c r="E32" i="2"/>
  <c r="C2" i="11" l="1"/>
  <c r="C25" i="7" s="1"/>
  <c r="C9" i="2"/>
  <c r="E25" i="2"/>
  <c r="C26" i="7"/>
  <c r="C11" i="2"/>
  <c r="E11" i="2" s="1"/>
  <c r="E38" i="2"/>
  <c r="E32" i="3"/>
  <c r="C10" i="3"/>
  <c r="E10" i="3" l="1"/>
  <c r="C2" i="3"/>
  <c r="C20" i="7" s="1"/>
  <c r="E9" i="2"/>
  <c r="E10" i="2" l="1"/>
  <c r="C2" i="2"/>
  <c r="C19" i="7" s="1"/>
  <c r="C21" i="7" l="1"/>
  <c r="C28" i="7" s="1"/>
  <c r="D19" i="7" s="1"/>
  <c r="D21" i="7" l="1"/>
  <c r="C31" i="7"/>
  <c r="C29" i="7"/>
  <c r="C32" i="7" s="1"/>
  <c r="D18" i="7"/>
  <c r="D28" i="7"/>
  <c r="D23" i="7"/>
  <c r="D17" i="7"/>
  <c r="D25" i="7"/>
  <c r="D24" i="7"/>
  <c r="D26" i="7"/>
  <c r="D20" i="7"/>
</calcChain>
</file>

<file path=xl/sharedStrings.xml><?xml version="1.0" encoding="utf-8"?>
<sst xmlns="http://schemas.openxmlformats.org/spreadsheetml/2006/main" count="549" uniqueCount="312">
  <si>
    <t>IT</t>
  </si>
  <si>
    <t>Education</t>
  </si>
  <si>
    <t>Building depreciation</t>
  </si>
  <si>
    <t>Equipment depreciation</t>
  </si>
  <si>
    <t xml:space="preserve"> Total Facility Costs</t>
  </si>
  <si>
    <t>Utilities</t>
  </si>
  <si>
    <t xml:space="preserve"> Total Other Direct Costs</t>
  </si>
  <si>
    <t>Total contracted services</t>
  </si>
  <si>
    <t>Food Services</t>
  </si>
  <si>
    <t>A. Identifying Information</t>
  </si>
  <si>
    <t>Facility name</t>
  </si>
  <si>
    <t>B. Capacity</t>
  </si>
  <si>
    <t>Total capacity</t>
  </si>
  <si>
    <t>Building lease or rent</t>
  </si>
  <si>
    <t>Accounting</t>
  </si>
  <si>
    <t>Insurance</t>
  </si>
  <si>
    <t>Vendor name</t>
  </si>
  <si>
    <t>Salvage value</t>
  </si>
  <si>
    <t>Annual depreciation</t>
  </si>
  <si>
    <t>Equipment description</t>
  </si>
  <si>
    <t>Year purchased</t>
  </si>
  <si>
    <t>Original value</t>
  </si>
  <si>
    <t>Total equipment depreciation</t>
  </si>
  <si>
    <t>Food and kitchen supplies</t>
  </si>
  <si>
    <t>Transportation costs</t>
  </si>
  <si>
    <t>Vehicle Mileage</t>
  </si>
  <si>
    <t>Description</t>
  </si>
  <si>
    <t>Equipment lease*</t>
  </si>
  <si>
    <t>Operations and maintenance costs</t>
  </si>
  <si>
    <t>Total</t>
  </si>
  <si>
    <t>Brief description of charges</t>
  </si>
  <si>
    <t>Transportation Costs (if applicable)</t>
  </si>
  <si>
    <t>TOTAL</t>
  </si>
  <si>
    <t>Rate/mile</t>
  </si>
  <si>
    <t>Mileage/month</t>
  </si>
  <si>
    <t>Cost/month</t>
  </si>
  <si>
    <t>Annual cost</t>
  </si>
  <si>
    <t>Prior year</t>
  </si>
  <si>
    <t>% change</t>
  </si>
  <si>
    <t>Medical (including dental and mental health)</t>
  </si>
  <si>
    <t>Detainee welfare*</t>
  </si>
  <si>
    <t xml:space="preserve"> Total G&amp;A</t>
  </si>
  <si>
    <t>Total depreciation and interest</t>
  </si>
  <si>
    <t>Interest/Cost of money</t>
  </si>
  <si>
    <t>Asset description</t>
  </si>
  <si>
    <t>Annual interest payments</t>
  </si>
  <si>
    <t xml:space="preserve"> </t>
  </si>
  <si>
    <t>Facility Instructions</t>
  </si>
  <si>
    <t>Operations and Maintenance Instructions</t>
  </si>
  <si>
    <t>Other Direct Charges Instructions</t>
  </si>
  <si>
    <t>Contracted Services Instructions</t>
  </si>
  <si>
    <t>Depreciation &amp; Interest Instructions</t>
  </si>
  <si>
    <t>Interest Instructions</t>
  </si>
  <si>
    <t>Transportation Instructions</t>
  </si>
  <si>
    <t>Cover Page Instructions</t>
  </si>
  <si>
    <t>Subcontract</t>
  </si>
  <si>
    <t>Subcontract for Transportation</t>
  </si>
  <si>
    <t>Repairs/Upgrades or Equipment depreciation</t>
  </si>
  <si>
    <t>Repairs or Equipment Depreciation Instructions</t>
  </si>
  <si>
    <t>Enter the costs to maintain the facility (e.g., supplies), as well as the costs from last year.</t>
  </si>
  <si>
    <t>For detainee supplies and welfare, itemize by category (toiletries, linens, etc.) for the current and prior period.</t>
  </si>
  <si>
    <t>Life of the equipment or repairs (years)</t>
  </si>
  <si>
    <t>Vehicle Mileage Instructions</t>
  </si>
  <si>
    <t>Labor Description</t>
  </si>
  <si>
    <t>Full Time or Part Time</t>
  </si>
  <si>
    <t>Number of Positions</t>
  </si>
  <si>
    <t>Service Contract Act/Collective Bargaining Agreement Schedule Number</t>
  </si>
  <si>
    <t>Proposed Salary Cost</t>
  </si>
  <si>
    <t>Prior Year  1 Salary Costs</t>
  </si>
  <si>
    <t>Total Labor Cost</t>
  </si>
  <si>
    <t>FICA Costs - 7.65%</t>
  </si>
  <si>
    <t xml:space="preserve">Description </t>
  </si>
  <si>
    <t>Full Time Positions</t>
  </si>
  <si>
    <t>Part Time Positions</t>
  </si>
  <si>
    <t>Total Employees Participating</t>
  </si>
  <si>
    <t>Total Salary Base</t>
  </si>
  <si>
    <t>Employer Contribution</t>
  </si>
  <si>
    <t>Annual Cost</t>
  </si>
  <si>
    <t>Prior Year  1 Costs</t>
  </si>
  <si>
    <t>1. Retirement Program(s)</t>
  </si>
  <si>
    <t>a. Defined Benefit Plan</t>
  </si>
  <si>
    <t>b. Defined Contribution Plan</t>
  </si>
  <si>
    <t>c. other</t>
  </si>
  <si>
    <t>2.  Insurance program(s)</t>
  </si>
  <si>
    <t>a. Self Insured</t>
  </si>
  <si>
    <t>b. other</t>
  </si>
  <si>
    <t>3. Other Employee Contribution Plan(s)</t>
  </si>
  <si>
    <t>a. Worker's Comp</t>
  </si>
  <si>
    <t>b. FUTA</t>
  </si>
  <si>
    <t>c. Unemployment</t>
  </si>
  <si>
    <t>Wage Determination/Collective Bargaining Agreement Reference</t>
  </si>
  <si>
    <t>Number of Employees Participating</t>
  </si>
  <si>
    <t>Total Hours Subject to Fringe</t>
  </si>
  <si>
    <t>Wage Determination/Collective Bargaining Agreement Hourly Rate</t>
  </si>
  <si>
    <t>a. Health and Welfare</t>
  </si>
  <si>
    <t>b. Pension</t>
  </si>
  <si>
    <t>d. other</t>
  </si>
  <si>
    <t>e. other</t>
  </si>
  <si>
    <t>f. other</t>
  </si>
  <si>
    <t>g. other</t>
  </si>
  <si>
    <t>h. other</t>
  </si>
  <si>
    <t>Number of Hours (2080 times positions)</t>
  </si>
  <si>
    <t xml:space="preserve"> Total Staffing Wages</t>
  </si>
  <si>
    <t>Staffing Wages Instructions</t>
  </si>
  <si>
    <t>Wage Determination/ Collective Bargaining Agreement Hourly Wage Rate</t>
  </si>
  <si>
    <t xml:space="preserve">% Difference, </t>
  </si>
  <si>
    <t>Total Staffing Wages</t>
  </si>
  <si>
    <t>D. Financial Information</t>
  </si>
  <si>
    <t xml:space="preserve">% of contract </t>
  </si>
  <si>
    <t>Facility</t>
  </si>
  <si>
    <t>Other Direct Costs</t>
  </si>
  <si>
    <t>G&amp;A</t>
  </si>
  <si>
    <t>Contracted Services</t>
  </si>
  <si>
    <t>Depreciation &amp; Interest</t>
  </si>
  <si>
    <t>Staffing Wages</t>
  </si>
  <si>
    <t>Staffing Benefits</t>
  </si>
  <si>
    <t>% Difference</t>
  </si>
  <si>
    <t xml:space="preserve"> Total Staffing Benefits</t>
  </si>
  <si>
    <t>Interest</t>
  </si>
  <si>
    <t>Building Depreciation Instructions</t>
  </si>
  <si>
    <t>Building name</t>
  </si>
  <si>
    <t>Year built</t>
  </si>
  <si>
    <t>Life of the building (years)</t>
  </si>
  <si>
    <t>Total building depreciation</t>
  </si>
  <si>
    <t>Staffing Benefit Instructions</t>
  </si>
  <si>
    <t>d. Unemployment</t>
  </si>
  <si>
    <t>Instructions for "Exempt"/Non-Service Contract Act Employee Benefits</t>
  </si>
  <si>
    <t>Total Benefits Cost for Non- Service Contract Act Employees</t>
  </si>
  <si>
    <t>Total Benefits Cost - Service Contract Act Employees:</t>
  </si>
  <si>
    <t>Bed-day rate at total capacity</t>
  </si>
  <si>
    <t>Total facility size (square feet)</t>
  </si>
  <si>
    <t xml:space="preserve">Legal </t>
  </si>
  <si>
    <t>Office Supplies and miscellaneous</t>
  </si>
  <si>
    <t>Taxes*</t>
  </si>
  <si>
    <t>Travel and Staff Training</t>
  </si>
  <si>
    <t>*For items with an asterisk, please provide itemize charges in the space provided below</t>
  </si>
  <si>
    <t>Tax Itemization</t>
  </si>
  <si>
    <t>Tax Itemization Instructions</t>
  </si>
  <si>
    <t>Enter the itemized amounts that the vendor paid in the last year for taxes that are allowable under FAR section XXX</t>
  </si>
  <si>
    <t>Security</t>
  </si>
  <si>
    <t>IGA fee</t>
  </si>
  <si>
    <t>Operations and maintenance*</t>
  </si>
  <si>
    <t>Major equipment leased</t>
  </si>
  <si>
    <t>Major Equipment Instructions</t>
  </si>
  <si>
    <t>Enter the lease costs for major equipment, as well as a brief description.</t>
  </si>
  <si>
    <t>Telecom</t>
  </si>
  <si>
    <t>Medical supplies and equipment</t>
  </si>
  <si>
    <t>Recreation</t>
  </si>
  <si>
    <t>Credits</t>
  </si>
  <si>
    <t>*For items with an asterisk, please provide itemized charges in the space provided below</t>
  </si>
  <si>
    <t>Detainee welfare and supplies</t>
  </si>
  <si>
    <t>Welfare and supplies Instructions</t>
  </si>
  <si>
    <t>Administration/Management fee</t>
  </si>
  <si>
    <t>Enter the outstanding loans for depreciable buildings, equipment, or repairs listed above.</t>
  </si>
  <si>
    <t>Total Operating Costs</t>
  </si>
  <si>
    <t>Total Non-Operating Costs</t>
  </si>
  <si>
    <t>Profit on transportation</t>
  </si>
  <si>
    <t>Total transportation costs</t>
  </si>
  <si>
    <t>Profit margin</t>
  </si>
  <si>
    <t>Amount of profit</t>
  </si>
  <si>
    <t>Base spend on transportation</t>
  </si>
  <si>
    <t>Staffing Instructions</t>
  </si>
  <si>
    <t>Itemized Vehicle Charges</t>
  </si>
  <si>
    <t>Itemized Vehicle Charge Instructions</t>
  </si>
  <si>
    <t>Brief description</t>
  </si>
  <si>
    <t>Cost per vehicle</t>
  </si>
  <si>
    <t>Number of vehicles</t>
  </si>
  <si>
    <t>Vehicle repairs/maintenance</t>
  </si>
  <si>
    <t>Vehicle insurance</t>
  </si>
  <si>
    <t>Fuel costs</t>
  </si>
  <si>
    <t>Staffing Wages and Benefits</t>
  </si>
  <si>
    <t>Instructions for Service Contract Act Employee Benefits</t>
  </si>
  <si>
    <t>Total Benefits and Taxes Cost</t>
  </si>
  <si>
    <t>Total Wages, Benefits, and Taxes Cost</t>
  </si>
  <si>
    <t>Current year</t>
  </si>
  <si>
    <t xml:space="preserve">Prior year </t>
  </si>
  <si>
    <t xml:space="preserve">Current year </t>
  </si>
  <si>
    <t>O&amp;M description</t>
  </si>
  <si>
    <t>Current book value</t>
  </si>
  <si>
    <t>Detention Officers' uniform allowance</t>
  </si>
  <si>
    <t>Total Salary Cost</t>
  </si>
  <si>
    <t>Original Value</t>
  </si>
  <si>
    <t>Annual depreciation expense</t>
  </si>
  <si>
    <t>Years depreciated</t>
  </si>
  <si>
    <t>Total cost of money</t>
  </si>
  <si>
    <t>Interest rate</t>
  </si>
  <si>
    <t>Finance</t>
  </si>
  <si>
    <t>Audit/Risk</t>
  </si>
  <si>
    <t>Human Resources</t>
  </si>
  <si>
    <t xml:space="preserve">ICE-dedicated beds </t>
  </si>
  <si>
    <t>Bed-day rate for ICE-dedicated beds</t>
  </si>
  <si>
    <t xml:space="preserve">Percentage of the facility that is ICE-dedicated </t>
  </si>
  <si>
    <t>TOTAL CONTRACT VALUE FOR THE FACILITY</t>
  </si>
  <si>
    <t>TOTAL VALUE FOR ICE-DEDICATED BEDS</t>
  </si>
  <si>
    <t xml:space="preserve">C. Time Frame </t>
  </si>
  <si>
    <r>
      <t xml:space="preserve">ICE: </t>
    </r>
    <r>
      <rPr>
        <b/>
        <i/>
        <sz val="12"/>
        <rFont val="Calibri"/>
        <family val="2"/>
        <scheme val="minor"/>
      </rPr>
      <t>Detention Services Cost Statement  (DSCS)</t>
    </r>
  </si>
  <si>
    <t>Wage Determination/ Collective Bargaining Agreement Hourly Rate</t>
  </si>
  <si>
    <r>
      <t xml:space="preserve">Vehicle Type                                                                 </t>
    </r>
    <r>
      <rPr>
        <b/>
        <sz val="14"/>
        <color rgb="FFFFC000"/>
        <rFont val="Calibri"/>
        <family val="2"/>
        <scheme val="minor"/>
      </rPr>
      <t>(MILEAGE)</t>
    </r>
  </si>
  <si>
    <r>
      <t xml:space="preserve">Vehicle            </t>
    </r>
    <r>
      <rPr>
        <b/>
        <sz val="14"/>
        <color rgb="FFFFC000"/>
        <rFont val="Calibri"/>
        <family val="2"/>
        <scheme val="minor"/>
      </rPr>
      <t xml:space="preserve">                               (MAINTENANCE, REPAIR, INSURANCE)</t>
    </r>
  </si>
  <si>
    <r>
      <t xml:space="preserve">Transportation Labor Description                     </t>
    </r>
    <r>
      <rPr>
        <b/>
        <sz val="14"/>
        <color rgb="FFFFC000"/>
        <rFont val="Calibri"/>
        <family val="2"/>
        <scheme val="minor"/>
      </rPr>
      <t>(WAGE/SALARY)</t>
    </r>
  </si>
  <si>
    <t>i. other</t>
  </si>
  <si>
    <t>j. other</t>
  </si>
  <si>
    <t>Acquisition Value</t>
  </si>
  <si>
    <t>Residual Value</t>
  </si>
  <si>
    <t>Depreciable Basis</t>
  </si>
  <si>
    <t>Life Years</t>
  </si>
  <si>
    <t>Annual Depreciation Proposed</t>
  </si>
  <si>
    <t>Prior Year  1 Depreciation Expense</t>
  </si>
  <si>
    <t>Date into Service</t>
  </si>
  <si>
    <t>Complete the table below to show the type, number, and cost of lease fees that the contractor pays for vehicles to provide transportation services to ICE.</t>
  </si>
  <si>
    <r>
      <t xml:space="preserve">If the facility also provides detainee transportation services for ICE, please complete the information below. </t>
    </r>
    <r>
      <rPr>
        <b/>
        <sz val="11"/>
        <color theme="8" tint="-0.499984740745262"/>
        <rFont val="Calibri"/>
        <family val="2"/>
        <scheme val="minor"/>
      </rPr>
      <t>If transportation is provided by another vendor on a subcontract</t>
    </r>
    <r>
      <rPr>
        <sz val="11"/>
        <color theme="8" tint="-0.499984740745262"/>
        <rFont val="Calibri"/>
        <family val="2"/>
        <scheme val="minor"/>
      </rPr>
      <t>, enter the charge in row 13 and the profit in row 10 and do not complete the rest of the sheet. Note that these charges will be paid on a separate invoice, and will not affect the bed-night rate on the contract.</t>
    </r>
  </si>
  <si>
    <r>
      <t xml:space="preserve">Description                                                          </t>
    </r>
    <r>
      <rPr>
        <b/>
        <sz val="14"/>
        <color rgb="FFFFC000"/>
        <rFont val="Calibri"/>
        <family val="2"/>
        <scheme val="minor"/>
      </rPr>
      <t>(BENEFITS, PART 2)</t>
    </r>
  </si>
  <si>
    <r>
      <t xml:space="preserve">Description                                                          </t>
    </r>
    <r>
      <rPr>
        <b/>
        <sz val="14"/>
        <color rgb="FFFFC000"/>
        <rFont val="Calibri"/>
        <family val="2"/>
        <scheme val="minor"/>
      </rPr>
      <t>(BENEFITS, PART 1)</t>
    </r>
  </si>
  <si>
    <r>
      <t xml:space="preserve">Vehicle and Equipment            </t>
    </r>
    <r>
      <rPr>
        <b/>
        <sz val="14"/>
        <color rgb="FFFFC000"/>
        <rFont val="Calibri"/>
        <family val="2"/>
        <scheme val="minor"/>
      </rPr>
      <t xml:space="preserve">                               (DEPRECIATION)</t>
    </r>
  </si>
  <si>
    <t>Itemized Vehicle and Equipment Charge Instructions</t>
  </si>
  <si>
    <t>Itemized Vehicle and Equipment Charges</t>
  </si>
  <si>
    <t>Complete the table below to show the depreciated value of purchased vehilces and equipment (if applicable).  Show total acquisition amounts and purchase dates.</t>
  </si>
  <si>
    <r>
      <t xml:space="preserve">Vehicle            </t>
    </r>
    <r>
      <rPr>
        <b/>
        <sz val="14"/>
        <color rgb="FFFFC000"/>
        <rFont val="Calibri"/>
        <family val="2"/>
        <scheme val="minor"/>
      </rPr>
      <t xml:space="preserve">                               (LEASE)</t>
    </r>
  </si>
  <si>
    <t>Complete the table below to show repairs/maintenance, insurance, and fuel costs.</t>
  </si>
  <si>
    <t xml:space="preserve">Complete the table below to show costs as a charge per mile; the costs can be entered into the light brown cells below to show the mileage charges by vehicle type. </t>
  </si>
  <si>
    <t>Enter the information into the light brown cells below for wages/Salary and benefits.  Do not entere Detention staff;  those have already been entered in Tab 2 and Tab 3 (Staffing Wages and Staffing Benefits respectively).</t>
  </si>
  <si>
    <t>Enter the information by category into the light brown cells below. Do not enter transportation staff; these will be covered on tab "9. Transportation". Once you have entered the staffing category, number of positions, and hourly wage rate, all cells in white will calculate automatically. Column I on prior year salary costs should also be completed. Cells in Column J will turn red if costs have increased more than 10% in the last year, and the Government may require further documentation to justify these increases.</t>
  </si>
  <si>
    <t>Enter the information into the light brown cells below to provide information on benefits for employees who are covered under the Service Contract Act, as well as the total costs from last year.</t>
  </si>
  <si>
    <t>Enter the information into the light brown cells below to provide information on benefits for employees who are "exempt" or not covered under the Service Contract Act, as well as the total costs from last year.</t>
  </si>
  <si>
    <t>Enter the information by category into the light brown cells below for both employees who are exempt from the Service Contract Act and those who are covered by it. Once you have entered the staffing category, number of positions, and hourly wage rate, all cells in white will calculate automatically. Column I on prior year salary costs should also be completed. Cells in Column J will turn red if costs have increased more than 10% in the last year, and the Government may require further documentation to justify these increases.</t>
  </si>
  <si>
    <t xml:space="preserve">Enter the required information in the light brown cells, and the depreciation charge for equipment and repairs will be automatically calculated. </t>
  </si>
  <si>
    <t>Enter the required information in the light brown cells, and the depreciation charge will be automatically calculated using the straight-line method</t>
  </si>
  <si>
    <t>Enter the information by category into the light brown cells below, itemizing where prompted. If medical care at the facility is provided by a subcontractor, do not enter costs for medical supplies and equipment (which should be included in the medical subcontract). Credits are defined as overpayments the Government has made in the past year, which should be subtracted from the overall contract cost in the current period. Cells in Column E will turn red if costs have increased more than 10% in the last year, and the Government may require further documentation to justify these increases.</t>
  </si>
  <si>
    <t>For the general and administrative costs of the facility, complete the light brown cells below, including a brief description of the spend in each category and itemizations where prompted. If charges have increased more than 10% since the prior year, cells in Column E will turn red, and the Government may require further documentation to justify these increases.</t>
  </si>
  <si>
    <t xml:space="preserve">FY2018 ADP </t>
  </si>
  <si>
    <t>Complete the light brown cells below, as well as the required itemizations (marked by the asterisks). Please also enter the prior year values. The percentage change will automatically calculate in Column E, and will color red if there is an increase greater than 10%. The Government may require further documentation to justify these increases. If any buildings or equipment is depreciated rather than leased, please enter the information required by the Depreciation &amp; Interest tab (#5).</t>
  </si>
  <si>
    <t>Complete the light brown cells with the facility's identifying information and population data below. All white cells calculate automatically from other sheets.</t>
  </si>
  <si>
    <t>Enter the information in the light brown cells, and descriptions where appropriate. If a building has been repaired or renovated, include the cost of the renovation under the "Repairs/Upgrades or Equipment Depreciation" section, and depreciate that value seperately, rather than re-setting the value of the building. If the Government is charged a facility fee through a lease or rent charges, do not fill out the Building portion, and include those charges separately in the Facility tab (#4). If there is an increase of more than 3% from a prior year, Column E will turn red, and the Government may require further documentation.</t>
  </si>
  <si>
    <t>Complete the light brown cells below to show the costs of the relevant subcontracts and third party fees for the current and prior year, along with the name of the company or government to whom those fees are paid. Cells in Column F will turn red if the cost of the subcontract has increased more than 10% in the last year, and the Government may require further documentation to justify these increases</t>
  </si>
  <si>
    <r>
      <t xml:space="preserve">This Detention Services Cost Statement is mandatory for all applicants requesting a new detention contract or housing rate modification to complete this document in its entirety.  This Excel document contains various tab that contain schedules that will assist ICE’s Contracting Officers with their fair and reasonable determinations and negotiations. The document will also assist detention facilities in developing a complete and supportable proposal.
</t>
    </r>
    <r>
      <rPr>
        <b/>
        <sz val="12"/>
        <rFont val="Calibri"/>
        <family val="2"/>
        <scheme val="minor"/>
      </rPr>
      <t xml:space="preserve">PURPOSE </t>
    </r>
    <r>
      <rPr>
        <sz val="12"/>
        <rFont val="Calibri"/>
        <family val="2"/>
        <scheme val="minor"/>
      </rPr>
      <t xml:space="preserve">
The purpose of this document is to provide a clear and consistent framework for providing pricing information for ICE detention facilities.  Criteria used to evaluate fixed per diem rates based on actual and allowable costs will be in accordance with the Office of Management and Budget (OMB) Circular A-87, Cost Principles for State, Local, and Indian Tribal Governments for intra-governmental agreements. We recommend that personnel completing this document are well trained to ensure compliance with the applicable portions of OMB Circular-87 and the Service Contract Act.
</t>
    </r>
    <r>
      <rPr>
        <b/>
        <sz val="12"/>
        <rFont val="Calibri"/>
        <family val="2"/>
        <scheme val="minor"/>
      </rPr>
      <t>BASIC GUIDELINES</t>
    </r>
    <r>
      <rPr>
        <sz val="12"/>
        <rFont val="Calibri"/>
        <family val="2"/>
        <scheme val="minor"/>
      </rPr>
      <t xml:space="preserve">
The per diem rate will be negotiated on the basis of actual, allowable, and allocable direct and indirect costs associated with the operation of the facility and that benefit federal prisoners during the most recent accounting period. 
</t>
    </r>
    <r>
      <rPr>
        <b/>
        <sz val="12"/>
        <rFont val="Calibri"/>
        <family val="2"/>
        <scheme val="minor"/>
      </rPr>
      <t>SCHEDULES TO BE COMPLETED</t>
    </r>
    <r>
      <rPr>
        <sz val="12"/>
        <rFont val="Calibri"/>
        <family val="2"/>
        <scheme val="minor"/>
      </rPr>
      <t xml:space="preserve">
Only the </t>
    </r>
    <r>
      <rPr>
        <u/>
        <sz val="12"/>
        <rFont val="Calibri"/>
        <family val="2"/>
        <scheme val="minor"/>
      </rPr>
      <t>light brown</t>
    </r>
    <r>
      <rPr>
        <sz val="12"/>
        <rFont val="Calibri"/>
        <family val="2"/>
        <scheme val="minor"/>
      </rPr>
      <t xml:space="preserve"> highlighted field can be modified by the preparers.  All other fields have been locked, and the password will not be provided to the preparers.  The following is a listing of tabs or schedules included in this document and a brief overview of each:
</t>
    </r>
    <r>
      <rPr>
        <b/>
        <sz val="12"/>
        <rFont val="Calibri"/>
        <family val="2"/>
        <scheme val="minor"/>
      </rPr>
      <t>1. Cover Page</t>
    </r>
    <r>
      <rPr>
        <sz val="12"/>
        <rFont val="Calibri"/>
        <family val="2"/>
        <scheme val="minor"/>
      </rPr>
      <t xml:space="preserve">
This includes a summary of the outputs from the various cost categories that are covered on the back tabs, as well as the basic information about the facility in order to identify it.  
</t>
    </r>
    <r>
      <rPr>
        <b/>
        <sz val="12"/>
        <rFont val="Calibri"/>
        <family val="2"/>
        <scheme val="minor"/>
      </rPr>
      <t xml:space="preserve">
2. Staffing Wages -</t>
    </r>
    <r>
      <rPr>
        <sz val="12"/>
        <rFont val="Calibri"/>
        <family val="2"/>
        <scheme val="minor"/>
      </rPr>
      <t xml:space="preserve"> The preparer must enter current year and prior year data for costs related directly to the wages for staff at the facility. 
</t>
    </r>
    <r>
      <rPr>
        <b/>
        <sz val="12"/>
        <rFont val="Calibri"/>
        <family val="2"/>
        <scheme val="minor"/>
      </rPr>
      <t xml:space="preserve">
3. Staffing Benefits </t>
    </r>
    <r>
      <rPr>
        <sz val="12"/>
        <rFont val="Calibri"/>
        <family val="2"/>
        <scheme val="minor"/>
      </rPr>
      <t xml:space="preserve">- The preparer must enter current year and prior year data for costs related directly to the taxes and benefits for staff at the facility. 
</t>
    </r>
    <r>
      <rPr>
        <b/>
        <sz val="12"/>
        <rFont val="Calibri"/>
        <family val="2"/>
        <scheme val="minor"/>
      </rPr>
      <t xml:space="preserve">4.Facility Costs </t>
    </r>
    <r>
      <rPr>
        <sz val="12"/>
        <rFont val="Calibri"/>
        <family val="2"/>
        <scheme val="minor"/>
      </rPr>
      <t xml:space="preserve">- The preparer must enter current year and prior year data for costs directly related to the lease (if applicable) and upkeep of the detention facility. For equipment lease and operations and maintenance costs, these charges must be itemized in order to provide greater detail on their composition.
</t>
    </r>
    <r>
      <rPr>
        <b/>
        <sz val="12"/>
        <rFont val="Calibri"/>
        <family val="2"/>
        <scheme val="minor"/>
      </rPr>
      <t xml:space="preserve">5. Depreciation &amp; Interest  – </t>
    </r>
    <r>
      <rPr>
        <sz val="12"/>
        <rFont val="Calibri"/>
        <family val="2"/>
        <scheme val="minor"/>
      </rPr>
      <t xml:space="preserve">The preparer must provide the original value, salvage value, and useful life for any buildings or large equipment that are not leased and for which depreciation is charged. The depreciation will calculate automatically using the straight-line method. In addition, the vendor may provide information on its interest obligations.
</t>
    </r>
    <r>
      <rPr>
        <b/>
        <sz val="12"/>
        <rFont val="Calibri"/>
        <family val="2"/>
        <scheme val="minor"/>
      </rPr>
      <t>6. Other Direct Costs (ODCs)</t>
    </r>
    <r>
      <rPr>
        <sz val="12"/>
        <rFont val="Calibri"/>
        <family val="2"/>
        <scheme val="minor"/>
      </rPr>
      <t xml:space="preserve"> - The preparer must enter the other operating costs associated with the acceptable categories of other costs in running a detention facility. For detainee welfare, these costs should be itemized by category (e.g., bedding, toiletries, etc.).
</t>
    </r>
    <r>
      <rPr>
        <b/>
        <sz val="12"/>
        <rFont val="Calibri"/>
        <family val="2"/>
        <scheme val="minor"/>
      </rPr>
      <t xml:space="preserve">7. G&amp;A - </t>
    </r>
    <r>
      <rPr>
        <sz val="12"/>
        <rFont val="Calibri"/>
        <family val="2"/>
        <scheme val="minor"/>
      </rPr>
      <t xml:space="preserve">The preparer must enter the costs associated with the various categories included in the administration of its facility. The preparer should itemize the taxes shown on the sheet, and for FAR-based contracts, should reference FAR Section XXX in order to verify that these taxes are allowable. 
</t>
    </r>
    <r>
      <rPr>
        <b/>
        <sz val="12"/>
        <rFont val="Calibri"/>
        <family val="2"/>
        <scheme val="minor"/>
      </rPr>
      <t xml:space="preserve">8. Contract Services </t>
    </r>
    <r>
      <rPr>
        <sz val="12"/>
        <rFont val="Calibri"/>
        <family val="2"/>
        <scheme val="minor"/>
      </rPr>
      <t xml:space="preserve">– The preparer must provide the costs for consultant and contract services to the extent that they benefit federal prisoners. The preparer should not show any costs here that are also included in their reported Direct Costs, but only those that are charged by a third party subcontractor.
</t>
    </r>
    <r>
      <rPr>
        <b/>
        <sz val="12"/>
        <rFont val="Calibri"/>
        <family val="2"/>
        <scheme val="minor"/>
      </rPr>
      <t xml:space="preserve">9. Transprotation </t>
    </r>
    <r>
      <rPr>
        <sz val="12"/>
        <rFont val="Calibri"/>
        <family val="2"/>
        <scheme val="minor"/>
      </rPr>
      <t xml:space="preserve">- The preparer must provide information about the costs for transporting ICE detainees to and from the facility. These charges will not be included in the per diem rate, but will be paid on a separate invoice.
</t>
    </r>
    <r>
      <rPr>
        <b/>
        <sz val="12"/>
        <rFont val="Calibri  "/>
      </rPr>
      <t/>
    </r>
  </si>
  <si>
    <t>ACCOUNTING CLERK</t>
  </si>
  <si>
    <t>ASSISTANT WARDEN</t>
  </si>
  <si>
    <t>CHAPLAIN</t>
  </si>
  <si>
    <t>CHIEF OF SECURITY</t>
  </si>
  <si>
    <t>CHIEF OF UNIT MANAGEMENT</t>
  </si>
  <si>
    <t>CLASSIFICATION SUPERVISOR</t>
  </si>
  <si>
    <t>CLINICAL SUPERVISOR</t>
  </si>
  <si>
    <t>DENTAL ASSISTANT</t>
  </si>
  <si>
    <t>GRIEVANCE COORDINATOR</t>
  </si>
  <si>
    <t>HEALTH SERVICES ADMINISTRATOR</t>
  </si>
  <si>
    <t>HUMAN RESOURCES ASSISTANT</t>
  </si>
  <si>
    <t>INVESTIGATOR</t>
  </si>
  <si>
    <t>LAUNDRY SUPERVISOR</t>
  </si>
  <si>
    <t>LIBRARY AIDE</t>
  </si>
  <si>
    <t>MAILROOM CLERK</t>
  </si>
  <si>
    <t>MAINTENANCE SUPERVISOR</t>
  </si>
  <si>
    <t>MAINTENANCE WORKER</t>
  </si>
  <si>
    <t>MANAGER, HUMAN RESOURCES</t>
  </si>
  <si>
    <t>MANAGER, LEARNING AND DEVELOPMENT</t>
  </si>
  <si>
    <t>MANAGER, QUALITY ASSURANCE</t>
  </si>
  <si>
    <t>MASTER SCHEDULER</t>
  </si>
  <si>
    <t>MEDICAL RECORDS CLERK</t>
  </si>
  <si>
    <t>PHYSICIAN</t>
  </si>
  <si>
    <t>RECORDS CLERK</t>
  </si>
  <si>
    <t>RECREATION COORDINATOR</t>
  </si>
  <si>
    <t>SAFETY MANAGER</t>
  </si>
  <si>
    <t>UNIT MANAGER</t>
  </si>
  <si>
    <t>WARDEN</t>
  </si>
  <si>
    <t>WAREHOUSE MANAGER</t>
  </si>
  <si>
    <t>WAREHOUSE/COMMISSARY WORKER</t>
  </si>
  <si>
    <t>Full Time</t>
  </si>
  <si>
    <t>N/A</t>
  </si>
  <si>
    <t>Furniture and Equipment</t>
  </si>
  <si>
    <t>Computer Hardware and Software</t>
  </si>
  <si>
    <t>Vehicles</t>
  </si>
  <si>
    <t>Electronics, Medical, Kitchen</t>
  </si>
  <si>
    <t>Office, Household, Laundry, Maintenance</t>
  </si>
  <si>
    <t>Law Enforcement</t>
  </si>
  <si>
    <t>Allocated Accounting Costs</t>
  </si>
  <si>
    <t>Allocated Audit/Risk Costs</t>
  </si>
  <si>
    <t>Allocated Finance &amp; IT Costs</t>
  </si>
  <si>
    <t>Allocated Human Resources Costs</t>
  </si>
  <si>
    <t>Property and Liability Costs and Allocated G&amp;A</t>
  </si>
  <si>
    <t>Legal Services - Employment and Allocated G&amp;A</t>
  </si>
  <si>
    <t>Postage, Printing, General Office Supplies and Allocated G&amp;A</t>
  </si>
  <si>
    <t>Gas, Food, Accomodations, etc and Allocated G&amp;A</t>
  </si>
  <si>
    <t>MANAGER, OPERATIONS FINANCE</t>
  </si>
  <si>
    <t>BOOKKEEPER</t>
  </si>
  <si>
    <t>SECRETARY</t>
  </si>
  <si>
    <t>ADMINISTRATIVE CLERK, P/T</t>
  </si>
  <si>
    <t>ADMINISTRATIVE CLERK</t>
  </si>
  <si>
    <t>ASST SHIFT SUPERVISOR</t>
  </si>
  <si>
    <t>SR DETENTION OFFICER</t>
  </si>
  <si>
    <t>DETENTION OFFICER</t>
  </si>
  <si>
    <t>SHIFT SUPERVISOR</t>
  </si>
  <si>
    <t>DETENTION COUNSELOR</t>
  </si>
  <si>
    <t>ARNP</t>
  </si>
  <si>
    <t>PSYCHIATRIST, P/T</t>
  </si>
  <si>
    <t>MENTAL HEALTH COORDINATOR</t>
  </si>
  <si>
    <t>DENTIST, P/T</t>
  </si>
  <si>
    <t>RN</t>
  </si>
  <si>
    <t>MEDICAL TRANSLATOR</t>
  </si>
  <si>
    <t>LPN</t>
  </si>
  <si>
    <t>Part Time</t>
  </si>
  <si>
    <t>Torrance County Detention Facility</t>
  </si>
  <si>
    <t>Life, Auto, Disability, AD&amp;D, Regulatory Fees</t>
  </si>
  <si>
    <t>Repair and Maintenance</t>
  </si>
  <si>
    <t>Pest Control</t>
  </si>
  <si>
    <t>Janitorial Supplies</t>
  </si>
  <si>
    <t>Land Improvements</t>
  </si>
  <si>
    <t>Building Improvements</t>
  </si>
  <si>
    <t>Detainee Welfare - Laundry</t>
  </si>
  <si>
    <t>Detainee Welfare - Clothing</t>
  </si>
  <si>
    <t>Detainee Welfare - Personal Care</t>
  </si>
  <si>
    <t>Detainee Welfare - Wages</t>
  </si>
  <si>
    <t>Property Tax</t>
  </si>
  <si>
    <t>Gross Receipts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</si>
</sst>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0.000%"/>
    <numFmt numFmtId="167" formatCode="_(&quot;$&quot;* #,##0_);_(&quot;$&quot;* \(#,##0\);_(&quot;$&quot;* &quot;-&quot;??_);_(@_)"/>
    <numFmt numFmtId="168" formatCode="_(&quot;$&quot;* #,##0.000_);_(&quot;$&quot;* \(#,##0.000\);_(&quot;$&quot;* &quot;-&quot;??_);_(@_)"/>
  </numFmts>
  <fonts count="34">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i/>
      <sz val="11"/>
      <color rgb="FFC00000"/>
      <name val="Calibri"/>
      <family val="2"/>
      <scheme val="minor"/>
    </font>
    <font>
      <sz val="11"/>
      <name val="Calibri"/>
      <family val="2"/>
      <scheme val="minor"/>
    </font>
    <font>
      <i/>
      <sz val="11"/>
      <color theme="1"/>
      <name val="Calibri"/>
      <family val="2"/>
      <scheme val="minor"/>
    </font>
    <font>
      <b/>
      <sz val="13"/>
      <color theme="4" tint="-0.249977111117893"/>
      <name val="Calibri"/>
      <family val="2"/>
      <scheme val="minor"/>
    </font>
    <font>
      <b/>
      <sz val="11"/>
      <color theme="4" tint="-0.249977111117893"/>
      <name val="Calibri"/>
      <family val="2"/>
      <scheme val="minor"/>
    </font>
    <font>
      <b/>
      <sz val="13"/>
      <color theme="0"/>
      <name val="Calibri"/>
      <family val="2"/>
      <scheme val="minor"/>
    </font>
    <font>
      <i/>
      <sz val="11"/>
      <color theme="0"/>
      <name val="Calibri"/>
      <family val="2"/>
      <scheme val="minor"/>
    </font>
    <font>
      <b/>
      <sz val="12"/>
      <name val="Calibri  "/>
    </font>
    <font>
      <sz val="12"/>
      <name val="Calibri"/>
      <family val="2"/>
      <scheme val="minor"/>
    </font>
    <font>
      <b/>
      <sz val="11"/>
      <name val="Calibri"/>
      <family val="2"/>
      <scheme val="minor"/>
    </font>
    <font>
      <b/>
      <sz val="12"/>
      <name val="Calibri"/>
      <family val="2"/>
      <scheme val="minor"/>
    </font>
    <font>
      <b/>
      <sz val="11"/>
      <color theme="8" tint="-0.499984740745262"/>
      <name val="Calibri"/>
      <family val="2"/>
      <scheme val="minor"/>
    </font>
    <font>
      <b/>
      <sz val="11"/>
      <color theme="8" tint="-0.499984740745262"/>
      <name val="Arial"/>
      <family val="2"/>
    </font>
    <font>
      <sz val="11"/>
      <color theme="8" tint="-0.499984740745262"/>
      <name val="Calibri"/>
      <family val="2"/>
      <scheme val="minor"/>
    </font>
    <font>
      <sz val="11"/>
      <color theme="8" tint="-0.499984740745262"/>
      <name val="Arial"/>
      <family val="2"/>
    </font>
    <font>
      <b/>
      <sz val="13"/>
      <color theme="8" tint="-0.499984740745262"/>
      <name val="Calibri"/>
      <family val="2"/>
      <scheme val="minor"/>
    </font>
    <font>
      <b/>
      <sz val="12"/>
      <color theme="8" tint="-0.499984740745262"/>
      <name val="Calibri"/>
      <family val="2"/>
      <scheme val="minor"/>
    </font>
    <font>
      <b/>
      <i/>
      <sz val="12"/>
      <name val="Calibri"/>
      <family val="2"/>
      <scheme val="minor"/>
    </font>
    <font>
      <sz val="10"/>
      <name val="Calibri"/>
      <family val="2"/>
      <scheme val="minor"/>
    </font>
    <font>
      <sz val="11"/>
      <color rgb="FFFF0000"/>
      <name val="Calibri"/>
      <family val="2"/>
      <scheme val="minor"/>
    </font>
    <font>
      <b/>
      <sz val="14"/>
      <color theme="0"/>
      <name val="Calibri"/>
      <family val="2"/>
      <scheme val="minor"/>
    </font>
    <font>
      <b/>
      <sz val="14"/>
      <color rgb="FFFFC000"/>
      <name val="Calibri"/>
      <family val="2"/>
      <scheme val="minor"/>
    </font>
    <font>
      <b/>
      <i/>
      <sz val="11"/>
      <color rgb="FFFF0000"/>
      <name val="Calibri"/>
      <family val="2"/>
      <scheme val="minor"/>
    </font>
    <font>
      <sz val="11"/>
      <color rgb="FF002060"/>
      <name val="Calibri"/>
      <family val="2"/>
      <scheme val="minor"/>
    </font>
    <font>
      <b/>
      <sz val="11"/>
      <color rgb="FF002060"/>
      <name val="Calibri"/>
      <family val="2"/>
      <scheme val="minor"/>
    </font>
    <font>
      <u/>
      <sz val="12"/>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1" tint="0.249977111117893"/>
        <bgColor indexed="64"/>
      </patternFill>
    </fill>
  </fills>
  <borders count="3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cellStyleXfs>
  <cellXfs count="335">
    <xf numFmtId="0" fontId="0" fillId="0" borderId="0" xfId="0"/>
    <xf numFmtId="0" fontId="0" fillId="0" borderId="0" xfId="0" applyFont="1"/>
    <xf numFmtId="0" fontId="0" fillId="0" borderId="0" xfId="0" applyFont="1" applyProtection="1"/>
    <xf numFmtId="0" fontId="13" fillId="6" borderId="0" xfId="0" applyFont="1" applyFill="1" applyBorder="1" applyProtection="1"/>
    <xf numFmtId="44" fontId="13" fillId="6" borderId="0" xfId="0" applyNumberFormat="1" applyFont="1" applyFill="1" applyBorder="1" applyProtection="1"/>
    <xf numFmtId="0" fontId="8" fillId="0" borderId="0" xfId="0" applyFont="1" applyBorder="1" applyAlignment="1" applyProtection="1">
      <alignment vertical="top" wrapText="1"/>
    </xf>
    <xf numFmtId="0" fontId="6" fillId="0" borderId="0" xfId="0" applyFont="1" applyProtection="1"/>
    <xf numFmtId="0" fontId="5" fillId="6" borderId="5" xfId="0" applyFont="1" applyFill="1" applyBorder="1" applyProtection="1"/>
    <xf numFmtId="0" fontId="5" fillId="6" borderId="6" xfId="0" applyFont="1" applyFill="1" applyBorder="1" applyProtection="1"/>
    <xf numFmtId="44" fontId="5" fillId="6" borderId="6" xfId="0" applyNumberFormat="1" applyFont="1" applyFill="1" applyBorder="1" applyProtection="1"/>
    <xf numFmtId="0" fontId="5" fillId="6" borderId="7" xfId="0" applyFont="1" applyFill="1" applyBorder="1" applyProtection="1"/>
    <xf numFmtId="0" fontId="0" fillId="3" borderId="15" xfId="0" applyFont="1" applyFill="1" applyBorder="1" applyProtection="1"/>
    <xf numFmtId="44" fontId="0" fillId="3" borderId="15" xfId="0" applyNumberFormat="1" applyFont="1" applyFill="1" applyBorder="1" applyProtection="1"/>
    <xf numFmtId="44" fontId="0" fillId="3" borderId="30" xfId="0" applyNumberFormat="1" applyFont="1" applyFill="1" applyBorder="1" applyProtection="1"/>
    <xf numFmtId="44" fontId="5" fillId="6" borderId="7" xfId="0" applyNumberFormat="1" applyFont="1" applyFill="1" applyBorder="1" applyProtection="1"/>
    <xf numFmtId="0" fontId="0" fillId="3" borderId="13" xfId="0" applyFont="1" applyFill="1" applyBorder="1" applyProtection="1"/>
    <xf numFmtId="9" fontId="0" fillId="3" borderId="14" xfId="3" applyFont="1" applyFill="1" applyBorder="1" applyProtection="1"/>
    <xf numFmtId="9" fontId="0" fillId="3" borderId="0" xfId="3" applyFont="1" applyFill="1" applyBorder="1" applyProtection="1"/>
    <xf numFmtId="0" fontId="19" fillId="0" borderId="0" xfId="0" applyFont="1" applyProtection="1"/>
    <xf numFmtId="0" fontId="5" fillId="6" borderId="11" xfId="0" applyFont="1" applyFill="1" applyBorder="1" applyProtection="1"/>
    <xf numFmtId="0" fontId="0" fillId="0" borderId="0" xfId="0" applyFont="1" applyFill="1" applyBorder="1" applyAlignment="1" applyProtection="1">
      <alignment horizontal="left" indent="2"/>
    </xf>
    <xf numFmtId="0" fontId="12" fillId="0" borderId="0" xfId="0" applyFont="1" applyProtection="1"/>
    <xf numFmtId="0" fontId="5" fillId="6" borderId="10" xfId="0" applyFont="1" applyFill="1" applyBorder="1" applyProtection="1"/>
    <xf numFmtId="0" fontId="5" fillId="6" borderId="12" xfId="0" applyFont="1" applyFill="1" applyBorder="1" applyProtection="1"/>
    <xf numFmtId="0" fontId="6" fillId="0" borderId="0" xfId="0" applyFont="1" applyBorder="1" applyAlignment="1" applyProtection="1">
      <alignment horizontal="center"/>
    </xf>
    <xf numFmtId="165" fontId="12" fillId="0" borderId="0" xfId="0" applyNumberFormat="1" applyFont="1" applyBorder="1" applyProtection="1"/>
    <xf numFmtId="165" fontId="6" fillId="0" borderId="0" xfId="0" applyNumberFormat="1" applyFont="1" applyProtection="1"/>
    <xf numFmtId="165" fontId="6" fillId="0" borderId="0" xfId="2" applyNumberFormat="1" applyFont="1" applyProtection="1"/>
    <xf numFmtId="0" fontId="18" fillId="0" borderId="2" xfId="0" applyFont="1" applyBorder="1" applyAlignment="1">
      <alignment vertical="center" wrapText="1"/>
    </xf>
    <xf numFmtId="0" fontId="26" fillId="0" borderId="0" xfId="0" applyFont="1" applyAlignment="1">
      <alignment vertical="top" wrapText="1"/>
    </xf>
    <xf numFmtId="0" fontId="8" fillId="0" borderId="0" xfId="0" applyFont="1" applyAlignment="1" applyProtection="1">
      <alignment horizontal="left" wrapText="1" indent="1"/>
    </xf>
    <xf numFmtId="0" fontId="0" fillId="0" borderId="0" xfId="0" applyFont="1" applyBorder="1" applyProtection="1"/>
    <xf numFmtId="0" fontId="6" fillId="0" borderId="0" xfId="0" applyFont="1" applyBorder="1" applyProtection="1"/>
    <xf numFmtId="0" fontId="8" fillId="0" borderId="0" xfId="0" applyFont="1" applyBorder="1" applyAlignment="1" applyProtection="1">
      <alignment wrapText="1"/>
    </xf>
    <xf numFmtId="44" fontId="6" fillId="0" borderId="0" xfId="0" applyNumberFormat="1" applyFont="1" applyBorder="1" applyProtection="1"/>
    <xf numFmtId="0" fontId="8" fillId="0" borderId="0" xfId="0" applyFont="1" applyBorder="1" applyAlignment="1" applyProtection="1">
      <alignment horizontal="left" wrapText="1" indent="1"/>
    </xf>
    <xf numFmtId="0" fontId="5" fillId="6" borderId="8" xfId="0" applyFont="1" applyFill="1" applyBorder="1" applyAlignment="1" applyProtection="1">
      <alignment wrapText="1"/>
    </xf>
    <xf numFmtId="44" fontId="5" fillId="6" borderId="8" xfId="0" applyNumberFormat="1" applyFont="1" applyFill="1" applyBorder="1" applyAlignment="1" applyProtection="1">
      <alignment wrapText="1"/>
    </xf>
    <xf numFmtId="0" fontId="19" fillId="0" borderId="15" xfId="0" applyFont="1" applyBorder="1" applyProtection="1"/>
    <xf numFmtId="44" fontId="19" fillId="0" borderId="16" xfId="2" applyFont="1" applyFill="1" applyBorder="1" applyProtection="1"/>
    <xf numFmtId="44" fontId="19" fillId="0" borderId="17" xfId="2" applyFont="1" applyFill="1" applyBorder="1" applyProtection="1"/>
    <xf numFmtId="0" fontId="5" fillId="6" borderId="10" xfId="0" applyFont="1" applyFill="1" applyBorder="1" applyAlignment="1" applyProtection="1">
      <alignment wrapText="1"/>
    </xf>
    <xf numFmtId="0" fontId="5" fillId="6" borderId="29" xfId="0" applyFont="1" applyFill="1" applyBorder="1" applyAlignment="1" applyProtection="1">
      <alignment wrapText="1"/>
    </xf>
    <xf numFmtId="0" fontId="17" fillId="0" borderId="27" xfId="0" applyFont="1" applyBorder="1" applyAlignment="1" applyProtection="1"/>
    <xf numFmtId="0" fontId="17" fillId="0" borderId="0" xfId="0" applyFont="1" applyBorder="1" applyAlignment="1" applyProtection="1"/>
    <xf numFmtId="0" fontId="9" fillId="0" borderId="0" xfId="0" applyFont="1" applyBorder="1" applyProtection="1"/>
    <xf numFmtId="0" fontId="9" fillId="0" borderId="0" xfId="0" applyFont="1" applyBorder="1" applyAlignment="1" applyProtection="1"/>
    <xf numFmtId="0" fontId="0" fillId="0" borderId="28" xfId="0" applyFont="1" applyBorder="1" applyProtection="1"/>
    <xf numFmtId="167" fontId="9" fillId="0" borderId="8" xfId="4" applyNumberFormat="1" applyFont="1" applyBorder="1" applyAlignment="1" applyProtection="1"/>
    <xf numFmtId="9" fontId="9" fillId="0" borderId="14" xfId="3" applyFont="1" applyBorder="1" applyProtection="1"/>
    <xf numFmtId="49" fontId="17" fillId="0" borderId="27" xfId="4" applyNumberFormat="1" applyFont="1" applyBorder="1" applyAlignment="1" applyProtection="1"/>
    <xf numFmtId="49" fontId="17" fillId="0" borderId="0" xfId="4" applyNumberFormat="1" applyFont="1" applyBorder="1" applyAlignment="1" applyProtection="1"/>
    <xf numFmtId="49" fontId="17" fillId="0" borderId="27" xfId="4" applyNumberFormat="1" applyFont="1" applyBorder="1" applyAlignment="1" applyProtection="1">
      <alignment wrapText="1"/>
    </xf>
    <xf numFmtId="167" fontId="9" fillId="0" borderId="16" xfId="4" applyNumberFormat="1" applyFont="1" applyBorder="1" applyAlignment="1" applyProtection="1"/>
    <xf numFmtId="0" fontId="17" fillId="0" borderId="0" xfId="0" applyFont="1" applyBorder="1" applyAlignment="1" applyProtection="1">
      <alignment vertical="top" wrapText="1"/>
    </xf>
    <xf numFmtId="44" fontId="19" fillId="0" borderId="15" xfId="2" applyFont="1" applyBorder="1" applyProtection="1"/>
    <xf numFmtId="44" fontId="9" fillId="0" borderId="0" xfId="4" applyFont="1" applyBorder="1" applyAlignment="1" applyProtection="1">
      <alignment vertical="top" wrapText="1"/>
    </xf>
    <xf numFmtId="44" fontId="9" fillId="0" borderId="0" xfId="4" applyFont="1" applyFill="1" applyBorder="1" applyAlignment="1" applyProtection="1">
      <alignment vertical="top" wrapText="1"/>
    </xf>
    <xf numFmtId="0" fontId="9" fillId="0" borderId="0" xfId="0" applyFont="1" applyProtection="1"/>
    <xf numFmtId="0" fontId="9" fillId="0" borderId="0" xfId="0" applyFont="1" applyFill="1" applyBorder="1" applyProtection="1"/>
    <xf numFmtId="0" fontId="0" fillId="0" borderId="0" xfId="0" applyFont="1" applyProtection="1">
      <protection locked="0"/>
    </xf>
    <xf numFmtId="0" fontId="17" fillId="0" borderId="0" xfId="0" applyFont="1" applyBorder="1" applyAlignment="1" applyProtection="1">
      <alignment vertical="top" wrapText="1"/>
      <protection locked="0"/>
    </xf>
    <xf numFmtId="44" fontId="19" fillId="0" borderId="15" xfId="2" applyFont="1" applyBorder="1" applyProtection="1">
      <protection locked="0"/>
    </xf>
    <xf numFmtId="0" fontId="8" fillId="0" borderId="0" xfId="0" applyFont="1" applyAlignment="1" applyProtection="1">
      <alignment wrapText="1"/>
    </xf>
    <xf numFmtId="44" fontId="6" fillId="0" borderId="0" xfId="0" applyNumberFormat="1" applyFont="1" applyProtection="1"/>
    <xf numFmtId="0" fontId="8" fillId="0" borderId="0" xfId="0" applyFont="1" applyAlignment="1" applyProtection="1">
      <alignment horizontal="left" wrapText="1"/>
    </xf>
    <xf numFmtId="0" fontId="5" fillId="0" borderId="0" xfId="0" applyFont="1" applyProtection="1"/>
    <xf numFmtId="44" fontId="5" fillId="6" borderId="11" xfId="0" applyNumberFormat="1" applyFont="1" applyFill="1" applyBorder="1" applyProtection="1"/>
    <xf numFmtId="44" fontId="5" fillId="6" borderId="12" xfId="0" applyNumberFormat="1" applyFont="1" applyFill="1" applyBorder="1" applyProtection="1"/>
    <xf numFmtId="0" fontId="0" fillId="3" borderId="13" xfId="0" applyFont="1" applyFill="1" applyBorder="1" applyAlignment="1" applyProtection="1">
      <alignment horizontal="right"/>
    </xf>
    <xf numFmtId="0" fontId="0" fillId="0" borderId="0" xfId="0" applyFont="1" applyAlignment="1" applyProtection="1">
      <alignment horizontal="left" indent="1"/>
    </xf>
    <xf numFmtId="44" fontId="0" fillId="3" borderId="8" xfId="2" applyFont="1" applyFill="1" applyBorder="1" applyProtection="1"/>
    <xf numFmtId="0" fontId="0" fillId="3" borderId="15" xfId="0" applyFont="1" applyFill="1" applyBorder="1" applyAlignment="1" applyProtection="1">
      <alignment horizontal="right"/>
    </xf>
    <xf numFmtId="44" fontId="0" fillId="3" borderId="16" xfId="2" applyFont="1" applyFill="1" applyBorder="1" applyProtection="1"/>
    <xf numFmtId="9" fontId="0" fillId="3" borderId="17" xfId="3" applyFont="1" applyFill="1" applyBorder="1" applyProtection="1"/>
    <xf numFmtId="0" fontId="0" fillId="0" borderId="0" xfId="0" applyFont="1" applyFill="1" applyBorder="1" applyProtection="1"/>
    <xf numFmtId="0" fontId="0" fillId="4" borderId="0" xfId="0" applyFont="1" applyFill="1" applyProtection="1"/>
    <xf numFmtId="0" fontId="23" fillId="0" borderId="0" xfId="0" applyFont="1" applyProtection="1"/>
    <xf numFmtId="0" fontId="11" fillId="0" borderId="0" xfId="0" applyFont="1" applyProtection="1"/>
    <xf numFmtId="0" fontId="5" fillId="6" borderId="12" xfId="0" applyFont="1" applyFill="1" applyBorder="1" applyAlignment="1" applyProtection="1"/>
    <xf numFmtId="44" fontId="19" fillId="0" borderId="16" xfId="2" applyFont="1" applyBorder="1" applyProtection="1"/>
    <xf numFmtId="44" fontId="19" fillId="0" borderId="17" xfId="2" applyFont="1" applyBorder="1" applyProtection="1"/>
    <xf numFmtId="0" fontId="7" fillId="6" borderId="8" xfId="0" applyFont="1" applyFill="1" applyBorder="1" applyProtection="1"/>
    <xf numFmtId="0" fontId="5" fillId="6" borderId="8" xfId="0" applyFont="1" applyFill="1" applyBorder="1" applyProtection="1"/>
    <xf numFmtId="44" fontId="5" fillId="6" borderId="8" xfId="0" applyNumberFormat="1" applyFont="1" applyFill="1" applyBorder="1" applyProtection="1"/>
    <xf numFmtId="0" fontId="0" fillId="3" borderId="8" xfId="0" applyFont="1" applyFill="1" applyBorder="1" applyProtection="1"/>
    <xf numFmtId="8" fontId="0" fillId="3" borderId="8" xfId="2" applyNumberFormat="1" applyFont="1" applyFill="1" applyBorder="1" applyProtection="1"/>
    <xf numFmtId="9" fontId="0" fillId="0" borderId="8" xfId="3" applyFont="1" applyBorder="1" applyProtection="1"/>
    <xf numFmtId="0" fontId="0" fillId="3" borderId="0" xfId="0" applyFont="1" applyFill="1" applyBorder="1" applyProtection="1"/>
    <xf numFmtId="8" fontId="0" fillId="3" borderId="0" xfId="2" applyNumberFormat="1" applyFont="1" applyFill="1" applyBorder="1" applyProtection="1"/>
    <xf numFmtId="9" fontId="0" fillId="0" borderId="0" xfId="3" applyFont="1" applyBorder="1" applyProtection="1"/>
    <xf numFmtId="0" fontId="13" fillId="0" borderId="0" xfId="0" applyFont="1" applyProtection="1"/>
    <xf numFmtId="8" fontId="0" fillId="3" borderId="14" xfId="0" applyNumberFormat="1" applyFont="1" applyFill="1" applyBorder="1" applyProtection="1"/>
    <xf numFmtId="0" fontId="19" fillId="0" borderId="16" xfId="0" applyFont="1" applyBorder="1" applyProtection="1"/>
    <xf numFmtId="8" fontId="19" fillId="0" borderId="17" xfId="0" applyNumberFormat="1" applyFont="1" applyBorder="1" applyProtection="1"/>
    <xf numFmtId="0" fontId="0" fillId="0" borderId="0" xfId="0" applyFont="1" applyBorder="1" applyAlignment="1" applyProtection="1">
      <alignment horizontal="center"/>
    </xf>
    <xf numFmtId="0" fontId="19" fillId="0" borderId="0" xfId="0" applyFont="1" applyBorder="1" applyProtection="1"/>
    <xf numFmtId="8" fontId="19" fillId="0" borderId="0" xfId="0" applyNumberFormat="1" applyFont="1" applyBorder="1" applyProtection="1"/>
    <xf numFmtId="0" fontId="0" fillId="0" borderId="0" xfId="0" applyFont="1" applyAlignment="1" applyProtection="1">
      <alignment horizontal="left" wrapText="1" indent="1"/>
    </xf>
    <xf numFmtId="0" fontId="21" fillId="0" borderId="0" xfId="0" applyFont="1" applyProtection="1"/>
    <xf numFmtId="8" fontId="0" fillId="3" borderId="8" xfId="0" applyNumberFormat="1" applyFont="1" applyFill="1" applyBorder="1" applyProtection="1"/>
    <xf numFmtId="0" fontId="19" fillId="0" borderId="8" xfId="0" applyFont="1" applyBorder="1" applyProtection="1"/>
    <xf numFmtId="8" fontId="19" fillId="0" borderId="8" xfId="0" applyNumberFormat="1" applyFont="1" applyBorder="1" applyProtection="1"/>
    <xf numFmtId="0" fontId="0" fillId="0" borderId="0" xfId="0" applyFont="1" applyAlignment="1" applyProtection="1">
      <alignment horizontal="left" vertical="center" wrapText="1" indent="1"/>
    </xf>
    <xf numFmtId="0" fontId="0" fillId="0" borderId="18" xfId="0" applyFont="1" applyBorder="1" applyAlignment="1" applyProtection="1"/>
    <xf numFmtId="0" fontId="0" fillId="0" borderId="23" xfId="0" applyFont="1" applyBorder="1" applyAlignment="1" applyProtection="1"/>
    <xf numFmtId="0" fontId="0" fillId="0" borderId="25" xfId="0" applyFont="1" applyBorder="1" applyProtection="1"/>
    <xf numFmtId="0" fontId="0" fillId="0" borderId="25" xfId="0" applyFont="1" applyBorder="1" applyAlignment="1" applyProtection="1">
      <alignment horizontal="left" vertical="center" wrapText="1" indent="1"/>
    </xf>
    <xf numFmtId="0" fontId="0" fillId="3" borderId="8" xfId="0" applyFont="1" applyFill="1" applyBorder="1" applyAlignment="1" applyProtection="1">
      <alignment horizontal="right"/>
    </xf>
    <xf numFmtId="9" fontId="0" fillId="3" borderId="8" xfId="3" applyFont="1" applyFill="1" applyBorder="1" applyProtection="1"/>
    <xf numFmtId="44" fontId="0" fillId="3" borderId="8" xfId="0" applyNumberFormat="1" applyFont="1" applyFill="1" applyBorder="1" applyProtection="1"/>
    <xf numFmtId="0" fontId="0" fillId="2" borderId="0" xfId="0" applyFont="1" applyFill="1" applyProtection="1"/>
    <xf numFmtId="0" fontId="0" fillId="0" borderId="0" xfId="0" applyFont="1" applyBorder="1" applyAlignment="1" applyProtection="1">
      <alignment horizontal="right"/>
    </xf>
    <xf numFmtId="0" fontId="5" fillId="6" borderId="22" xfId="0" applyFont="1" applyFill="1" applyBorder="1" applyAlignment="1" applyProtection="1"/>
    <xf numFmtId="44" fontId="19" fillId="0" borderId="16" xfId="0" applyNumberFormat="1" applyFont="1" applyBorder="1" applyProtection="1"/>
    <xf numFmtId="0" fontId="3" fillId="0" borderId="0" xfId="0" applyFont="1" applyProtection="1"/>
    <xf numFmtId="0" fontId="8" fillId="0" borderId="0" xfId="0" applyFont="1" applyAlignment="1" applyProtection="1">
      <alignment vertical="top" wrapText="1"/>
    </xf>
    <xf numFmtId="0" fontId="14" fillId="6" borderId="0" xfId="0" applyFont="1" applyFill="1" applyBorder="1" applyAlignment="1" applyProtection="1">
      <alignment wrapText="1"/>
    </xf>
    <xf numFmtId="0" fontId="4" fillId="0" borderId="0" xfId="0" applyFont="1" applyProtection="1"/>
    <xf numFmtId="0" fontId="0" fillId="0" borderId="0" xfId="0" applyFont="1" applyBorder="1" applyAlignment="1" applyProtection="1">
      <alignment horizontal="left" vertical="top" wrapText="1" indent="1"/>
    </xf>
    <xf numFmtId="0" fontId="19" fillId="0" borderId="15" xfId="0" applyFont="1" applyFill="1" applyBorder="1" applyProtection="1"/>
    <xf numFmtId="0" fontId="24" fillId="0" borderId="0" xfId="0" applyFont="1" applyBorder="1" applyAlignment="1" applyProtection="1">
      <alignment vertical="top" wrapText="1"/>
    </xf>
    <xf numFmtId="0" fontId="18" fillId="0" borderId="0" xfId="0" applyFont="1" applyBorder="1" applyAlignment="1" applyProtection="1">
      <alignment vertical="top" wrapText="1"/>
    </xf>
    <xf numFmtId="44" fontId="12" fillId="0" borderId="0" xfId="2" applyFont="1" applyBorder="1" applyAlignment="1" applyProtection="1">
      <alignment horizontal="right"/>
    </xf>
    <xf numFmtId="44" fontId="12" fillId="0" borderId="0" xfId="2" applyFont="1" applyBorder="1" applyProtection="1"/>
    <xf numFmtId="44" fontId="19" fillId="0" borderId="32" xfId="2" applyFont="1" applyBorder="1" applyProtection="1"/>
    <xf numFmtId="44" fontId="19" fillId="0" borderId="0" xfId="2" applyFont="1" applyBorder="1" applyProtection="1"/>
    <xf numFmtId="0" fontId="6" fillId="6" borderId="8" xfId="0" applyFont="1" applyFill="1" applyBorder="1" applyProtection="1"/>
    <xf numFmtId="0" fontId="4" fillId="0" borderId="0" xfId="0" applyFont="1" applyAlignment="1" applyProtection="1">
      <alignment wrapText="1"/>
    </xf>
    <xf numFmtId="0" fontId="9" fillId="3" borderId="8" xfId="0" applyFont="1" applyFill="1" applyBorder="1" applyAlignment="1" applyProtection="1">
      <alignment horizontal="left"/>
    </xf>
    <xf numFmtId="0" fontId="9" fillId="3" borderId="8" xfId="0" applyFont="1" applyFill="1" applyBorder="1" applyAlignment="1" applyProtection="1">
      <alignment horizontal="right"/>
    </xf>
    <xf numFmtId="0" fontId="5" fillId="6" borderId="9" xfId="0" applyFont="1" applyFill="1" applyBorder="1" applyProtection="1"/>
    <xf numFmtId="0" fontId="9" fillId="3" borderId="9" xfId="0" applyFont="1" applyFill="1" applyBorder="1" applyAlignment="1" applyProtection="1">
      <alignment horizontal="right"/>
    </xf>
    <xf numFmtId="9" fontId="9" fillId="3" borderId="8" xfId="3" applyFont="1" applyFill="1" applyBorder="1" applyAlignment="1" applyProtection="1"/>
    <xf numFmtId="0" fontId="9" fillId="3" borderId="8" xfId="0" applyFont="1" applyFill="1" applyBorder="1" applyAlignment="1" applyProtection="1">
      <alignment horizontal="right" vertical="top" wrapText="1"/>
    </xf>
    <xf numFmtId="44" fontId="9" fillId="3" borderId="8" xfId="2" applyFont="1" applyFill="1" applyBorder="1" applyAlignment="1" applyProtection="1"/>
    <xf numFmtId="0" fontId="5" fillId="6" borderId="8" xfId="0" applyFont="1" applyFill="1" applyBorder="1" applyAlignment="1" applyProtection="1">
      <alignment horizontal="left" wrapText="1" indent="1"/>
    </xf>
    <xf numFmtId="44" fontId="9" fillId="3" borderId="8" xfId="2" applyFont="1" applyFill="1" applyBorder="1" applyAlignment="1" applyProtection="1">
      <alignment horizontal="left"/>
    </xf>
    <xf numFmtId="9" fontId="1" fillId="3" borderId="8" xfId="3" applyFont="1" applyFill="1" applyBorder="1" applyProtection="1"/>
    <xf numFmtId="0" fontId="19" fillId="3" borderId="8" xfId="0" applyFont="1" applyFill="1" applyBorder="1" applyAlignment="1" applyProtection="1">
      <alignment horizontal="right"/>
    </xf>
    <xf numFmtId="44" fontId="19" fillId="3" borderId="8" xfId="2" applyFont="1" applyFill="1" applyBorder="1" applyProtection="1"/>
    <xf numFmtId="9" fontId="19" fillId="3" borderId="8" xfId="3" applyFont="1" applyFill="1" applyBorder="1" applyProtection="1"/>
    <xf numFmtId="0" fontId="20" fillId="0" borderId="0" xfId="0" applyFont="1" applyProtection="1"/>
    <xf numFmtId="0" fontId="17" fillId="3" borderId="8" xfId="0" applyFont="1" applyFill="1" applyBorder="1" applyAlignment="1" applyProtection="1">
      <alignment horizontal="left"/>
    </xf>
    <xf numFmtId="44" fontId="6" fillId="3" borderId="8" xfId="2" applyFont="1" applyFill="1" applyBorder="1" applyProtection="1"/>
    <xf numFmtId="9" fontId="6" fillId="3" borderId="8" xfId="3" applyFont="1" applyFill="1" applyBorder="1" applyProtection="1"/>
    <xf numFmtId="44" fontId="1" fillId="3" borderId="8" xfId="2" applyFont="1" applyFill="1" applyBorder="1" applyProtection="1"/>
    <xf numFmtId="0" fontId="21" fillId="0" borderId="0" xfId="0" applyFont="1" applyBorder="1" applyProtection="1"/>
    <xf numFmtId="0" fontId="22" fillId="0" borderId="0" xfId="0" applyFont="1" applyProtection="1"/>
    <xf numFmtId="0" fontId="19" fillId="3" borderId="8" xfId="0" applyFont="1" applyFill="1" applyBorder="1" applyAlignment="1" applyProtection="1">
      <alignment horizontal="left"/>
    </xf>
    <xf numFmtId="9" fontId="19" fillId="0" borderId="0" xfId="0" applyNumberFormat="1" applyFont="1" applyBorder="1" applyProtection="1"/>
    <xf numFmtId="44" fontId="19" fillId="3" borderId="8" xfId="2" applyFont="1" applyFill="1" applyBorder="1" applyAlignment="1" applyProtection="1">
      <alignment horizontal="left"/>
    </xf>
    <xf numFmtId="0" fontId="28" fillId="6" borderId="8"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0" fillId="0" borderId="8" xfId="0" applyFont="1" applyBorder="1" applyProtection="1"/>
    <xf numFmtId="0" fontId="27" fillId="0" borderId="0" xfId="0" applyFont="1" applyProtection="1"/>
    <xf numFmtId="44" fontId="19" fillId="0" borderId="0" xfId="2" applyFont="1" applyBorder="1" applyAlignment="1" applyProtection="1">
      <alignment horizontal="right"/>
    </xf>
    <xf numFmtId="0" fontId="0" fillId="0" borderId="0" xfId="0" applyAlignment="1">
      <alignment wrapText="1"/>
    </xf>
    <xf numFmtId="0" fontId="27" fillId="0" borderId="0" xfId="0" applyFont="1" applyBorder="1" applyAlignment="1">
      <alignment horizontal="left" vertical="center" wrapText="1"/>
    </xf>
    <xf numFmtId="0" fontId="5" fillId="5" borderId="5" xfId="0" applyFont="1" applyFill="1" applyBorder="1" applyAlignment="1" applyProtection="1">
      <alignment horizontal="left"/>
    </xf>
    <xf numFmtId="0" fontId="5" fillId="5" borderId="6" xfId="0" applyFont="1" applyFill="1" applyBorder="1" applyAlignment="1" applyProtection="1">
      <alignment horizontal="left"/>
    </xf>
    <xf numFmtId="0" fontId="5" fillId="5" borderId="7" xfId="0" applyFont="1" applyFill="1" applyBorder="1" applyAlignment="1" applyProtection="1">
      <alignment horizontal="left"/>
    </xf>
    <xf numFmtId="0" fontId="0" fillId="0" borderId="0" xfId="0" applyFont="1" applyBorder="1" applyAlignment="1" applyProtection="1">
      <alignment horizontal="left" vertical="top" wrapText="1" indent="1"/>
    </xf>
    <xf numFmtId="0" fontId="30" fillId="0" borderId="0" xfId="0" applyFont="1" applyBorder="1" applyAlignment="1" applyProtection="1">
      <alignment vertical="top" wrapText="1"/>
    </xf>
    <xf numFmtId="0" fontId="5" fillId="6" borderId="8" xfId="0" applyFont="1" applyFill="1" applyBorder="1" applyAlignment="1">
      <alignment horizontal="center" vertical="center" wrapText="1"/>
    </xf>
    <xf numFmtId="43" fontId="5" fillId="6" borderId="8" xfId="1" applyFont="1" applyFill="1" applyBorder="1" applyAlignment="1">
      <alignment horizontal="center" vertical="center" wrapText="1"/>
    </xf>
    <xf numFmtId="167" fontId="5" fillId="6" borderId="8" xfId="4" applyNumberFormat="1" applyFont="1" applyFill="1" applyBorder="1" applyAlignment="1">
      <alignment horizontal="center" vertical="center" wrapText="1"/>
    </xf>
    <xf numFmtId="9" fontId="9" fillId="0" borderId="8" xfId="3" applyFont="1" applyBorder="1" applyProtection="1"/>
    <xf numFmtId="0" fontId="9" fillId="7" borderId="8" xfId="0" applyNumberFormat="1" applyFont="1" applyFill="1" applyBorder="1" applyAlignment="1" applyProtection="1">
      <alignment horizontal="center" vertical="top" wrapText="1"/>
      <protection locked="0"/>
    </xf>
    <xf numFmtId="0" fontId="0" fillId="7" borderId="8" xfId="0" applyFont="1" applyFill="1" applyBorder="1" applyProtection="1"/>
    <xf numFmtId="164" fontId="9" fillId="7" borderId="8" xfId="1" applyNumberFormat="1" applyFont="1" applyFill="1" applyBorder="1" applyAlignment="1" applyProtection="1">
      <alignment horizontal="left" vertical="top" wrapText="1"/>
      <protection locked="0"/>
    </xf>
    <xf numFmtId="0" fontId="9" fillId="7" borderId="8" xfId="0" applyFont="1" applyFill="1" applyBorder="1" applyAlignment="1" applyProtection="1">
      <alignment horizontal="left" vertical="top" wrapText="1"/>
      <protection locked="0"/>
    </xf>
    <xf numFmtId="44" fontId="9" fillId="7" borderId="8" xfId="4" applyNumberFormat="1" applyFont="1" applyFill="1" applyBorder="1" applyAlignment="1" applyProtection="1">
      <alignment horizontal="left" vertical="top" wrapText="1"/>
      <protection locked="0"/>
    </xf>
    <xf numFmtId="44" fontId="0" fillId="7" borderId="8" xfId="0" applyNumberFormat="1" applyFont="1" applyFill="1" applyBorder="1" applyProtection="1"/>
    <xf numFmtId="44" fontId="32" fillId="0" borderId="4" xfId="0" applyNumberFormat="1" applyFont="1" applyBorder="1" applyProtection="1"/>
    <xf numFmtId="44" fontId="16" fillId="7" borderId="8" xfId="4" applyNumberFormat="1" applyFont="1" applyFill="1" applyBorder="1" applyAlignment="1" applyProtection="1">
      <protection locked="0"/>
    </xf>
    <xf numFmtId="0" fontId="0" fillId="7" borderId="8" xfId="0" applyFont="1" applyFill="1" applyBorder="1" applyAlignment="1" applyProtection="1">
      <protection locked="0"/>
    </xf>
    <xf numFmtId="44" fontId="0" fillId="7" borderId="8" xfId="2" applyFont="1" applyFill="1" applyBorder="1" applyAlignment="1" applyProtection="1">
      <protection locked="0"/>
    </xf>
    <xf numFmtId="9" fontId="16" fillId="0" borderId="8" xfId="3" applyFont="1" applyBorder="1" applyProtection="1"/>
    <xf numFmtId="44" fontId="19" fillId="0" borderId="4" xfId="2" applyNumberFormat="1" applyFont="1" applyBorder="1" applyProtection="1"/>
    <xf numFmtId="0" fontId="5" fillId="6" borderId="8" xfId="0" applyFont="1" applyFill="1" applyBorder="1" applyAlignment="1" applyProtection="1"/>
    <xf numFmtId="44" fontId="0" fillId="7" borderId="8" xfId="2" applyNumberFormat="1" applyFont="1" applyFill="1" applyBorder="1" applyProtection="1">
      <protection locked="0"/>
    </xf>
    <xf numFmtId="0" fontId="6" fillId="0" borderId="37" xfId="0" applyFont="1" applyBorder="1" applyProtection="1"/>
    <xf numFmtId="44" fontId="19" fillId="0" borderId="4" xfId="2" applyFont="1" applyBorder="1" applyProtection="1"/>
    <xf numFmtId="44" fontId="19" fillId="0" borderId="38" xfId="2" applyFont="1" applyBorder="1" applyProtection="1"/>
    <xf numFmtId="37" fontId="0" fillId="7" borderId="8" xfId="2" applyNumberFormat="1" applyFont="1" applyFill="1" applyBorder="1" applyProtection="1">
      <protection locked="0"/>
    </xf>
    <xf numFmtId="44" fontId="0" fillId="7" borderId="8" xfId="2" applyFont="1" applyFill="1" applyBorder="1" applyProtection="1">
      <protection locked="0"/>
    </xf>
    <xf numFmtId="0" fontId="0" fillId="7" borderId="8" xfId="0" applyFont="1" applyFill="1" applyBorder="1" applyProtection="1">
      <protection locked="0"/>
    </xf>
    <xf numFmtId="9" fontId="0" fillId="7" borderId="16" xfId="3" applyFont="1" applyFill="1" applyBorder="1" applyProtection="1">
      <protection locked="0"/>
    </xf>
    <xf numFmtId="0" fontId="9" fillId="7" borderId="13" xfId="0" applyFont="1" applyFill="1" applyBorder="1" applyAlignment="1" applyProtection="1">
      <protection locked="0"/>
    </xf>
    <xf numFmtId="0" fontId="9" fillId="7" borderId="8" xfId="0" applyFont="1" applyFill="1" applyBorder="1" applyProtection="1">
      <protection locked="0"/>
    </xf>
    <xf numFmtId="164" fontId="9" fillId="7" borderId="8" xfId="1" applyNumberFormat="1" applyFont="1" applyFill="1" applyBorder="1" applyAlignment="1" applyProtection="1">
      <protection locked="0"/>
    </xf>
    <xf numFmtId="167" fontId="9" fillId="7" borderId="8" xfId="4" applyNumberFormat="1" applyFont="1" applyFill="1" applyBorder="1" applyAlignment="1" applyProtection="1">
      <protection locked="0"/>
    </xf>
    <xf numFmtId="10" fontId="9" fillId="7" borderId="8" xfId="3" applyNumberFormat="1" applyFont="1" applyFill="1" applyBorder="1" applyAlignment="1" applyProtection="1">
      <protection locked="0"/>
    </xf>
    <xf numFmtId="0" fontId="9" fillId="7" borderId="13" xfId="0" applyFont="1" applyFill="1" applyBorder="1" applyAlignment="1" applyProtection="1">
      <alignment vertical="top" wrapText="1"/>
      <protection locked="0"/>
    </xf>
    <xf numFmtId="0" fontId="9" fillId="7" borderId="8" xfId="0" applyFont="1" applyFill="1" applyBorder="1" applyAlignment="1" applyProtection="1">
      <alignment vertical="top"/>
      <protection locked="0"/>
    </xf>
    <xf numFmtId="0" fontId="9" fillId="7" borderId="15" xfId="0" applyFont="1" applyFill="1" applyBorder="1" applyAlignment="1" applyProtection="1">
      <protection locked="0"/>
    </xf>
    <xf numFmtId="0" fontId="9" fillId="7" borderId="16" xfId="0" applyFont="1" applyFill="1" applyBorder="1" applyAlignment="1" applyProtection="1">
      <alignment vertical="top"/>
      <protection locked="0"/>
    </xf>
    <xf numFmtId="164" fontId="9" fillId="7" borderId="16" xfId="1" applyNumberFormat="1" applyFont="1" applyFill="1" applyBorder="1" applyAlignment="1" applyProtection="1">
      <protection locked="0"/>
    </xf>
    <xf numFmtId="167" fontId="9" fillId="7" borderId="16" xfId="4" applyNumberFormat="1" applyFont="1" applyFill="1" applyBorder="1" applyAlignment="1" applyProtection="1">
      <protection locked="0"/>
    </xf>
    <xf numFmtId="10" fontId="9" fillId="7" borderId="16" xfId="3" applyNumberFormat="1" applyFont="1" applyFill="1" applyBorder="1" applyAlignment="1" applyProtection="1">
      <protection locked="0"/>
    </xf>
    <xf numFmtId="44" fontId="19" fillId="0" borderId="37" xfId="2" applyFont="1" applyBorder="1" applyProtection="1">
      <protection locked="0"/>
    </xf>
    <xf numFmtId="44" fontId="19" fillId="0" borderId="37" xfId="2" applyFont="1" applyBorder="1" applyProtection="1"/>
    <xf numFmtId="0" fontId="17" fillId="0" borderId="8" xfId="0" applyFont="1" applyBorder="1" applyAlignment="1" applyProtection="1"/>
    <xf numFmtId="0" fontId="9" fillId="0" borderId="8" xfId="0" applyFont="1" applyBorder="1" applyProtection="1"/>
    <xf numFmtId="0" fontId="9" fillId="0" borderId="8" xfId="0" applyFont="1" applyBorder="1" applyAlignment="1" applyProtection="1"/>
    <xf numFmtId="0" fontId="9" fillId="7" borderId="8" xfId="0" applyFont="1" applyFill="1" applyBorder="1" applyAlignment="1" applyProtection="1">
      <protection locked="0"/>
    </xf>
    <xf numFmtId="0" fontId="9" fillId="7" borderId="8" xfId="0" applyFont="1" applyFill="1" applyBorder="1" applyAlignment="1" applyProtection="1">
      <alignment vertical="top" wrapText="1"/>
      <protection locked="0"/>
    </xf>
    <xf numFmtId="49" fontId="17" fillId="0" borderId="8" xfId="4" applyNumberFormat="1" applyFont="1" applyBorder="1" applyAlignment="1" applyProtection="1"/>
    <xf numFmtId="49" fontId="17" fillId="0" borderId="8" xfId="4" applyNumberFormat="1" applyFont="1" applyBorder="1" applyAlignment="1" applyProtection="1">
      <alignment wrapText="1"/>
    </xf>
    <xf numFmtId="44" fontId="9" fillId="7" borderId="8" xfId="2" applyFont="1" applyFill="1" applyBorder="1" applyAlignment="1" applyProtection="1">
      <protection locked="0"/>
    </xf>
    <xf numFmtId="44" fontId="9" fillId="0" borderId="8" xfId="2" applyFont="1" applyBorder="1" applyAlignment="1" applyProtection="1"/>
    <xf numFmtId="44" fontId="17" fillId="0" borderId="8" xfId="2" applyFont="1" applyBorder="1" applyAlignment="1" applyProtection="1"/>
    <xf numFmtId="9" fontId="9" fillId="7" borderId="8" xfId="2" applyNumberFormat="1" applyFont="1" applyFill="1" applyBorder="1" applyAlignment="1" applyProtection="1">
      <protection locked="0"/>
    </xf>
    <xf numFmtId="9" fontId="17" fillId="0" borderId="8" xfId="2" applyNumberFormat="1" applyFont="1" applyBorder="1" applyAlignment="1" applyProtection="1"/>
    <xf numFmtId="44" fontId="8" fillId="0" borderId="0" xfId="0" applyNumberFormat="1" applyFont="1" applyBorder="1" applyAlignment="1" applyProtection="1">
      <alignment vertical="top" wrapText="1"/>
    </xf>
    <xf numFmtId="44" fontId="9" fillId="0" borderId="8" xfId="4" applyNumberFormat="1" applyFont="1" applyFill="1" applyBorder="1" applyAlignment="1" applyProtection="1">
      <alignment horizontal="left" vertical="top" wrapText="1"/>
    </xf>
    <xf numFmtId="0" fontId="6" fillId="7" borderId="8" xfId="0" applyFont="1" applyFill="1" applyBorder="1" applyAlignment="1" applyProtection="1">
      <alignment horizontal="center"/>
      <protection locked="0"/>
    </xf>
    <xf numFmtId="164" fontId="6" fillId="7" borderId="8" xfId="1" applyNumberFormat="1" applyFont="1" applyFill="1" applyBorder="1" applyAlignment="1" applyProtection="1">
      <alignment vertical="center"/>
      <protection locked="0"/>
    </xf>
    <xf numFmtId="164" fontId="6" fillId="7" borderId="8" xfId="1" applyNumberFormat="1" applyFont="1" applyFill="1" applyBorder="1" applyAlignment="1" applyProtection="1">
      <alignment horizontal="center" vertical="center"/>
      <protection locked="0"/>
    </xf>
    <xf numFmtId="0" fontId="5" fillId="0" borderId="0" xfId="0" applyFont="1" applyFill="1" applyBorder="1" applyAlignment="1" applyProtection="1"/>
    <xf numFmtId="0" fontId="10" fillId="0" borderId="0" xfId="0" applyFont="1" applyFill="1" applyBorder="1" applyAlignment="1" applyProtection="1"/>
    <xf numFmtId="44" fontId="9" fillId="7" borderId="8" xfId="4" applyFont="1" applyFill="1" applyBorder="1" applyAlignment="1" applyProtection="1">
      <protection locked="0"/>
    </xf>
    <xf numFmtId="44" fontId="0" fillId="7" borderId="8" xfId="0" applyNumberFormat="1" applyFont="1" applyFill="1" applyBorder="1" applyProtection="1">
      <protection locked="0"/>
    </xf>
    <xf numFmtId="0" fontId="0" fillId="7" borderId="13" xfId="0" applyFont="1" applyFill="1" applyBorder="1" applyProtection="1">
      <protection locked="0"/>
    </xf>
    <xf numFmtId="44" fontId="0" fillId="7" borderId="14" xfId="2" applyFont="1" applyFill="1" applyBorder="1" applyProtection="1">
      <protection locked="0"/>
    </xf>
    <xf numFmtId="164" fontId="0" fillId="7" borderId="8" xfId="1" applyNumberFormat="1" applyFont="1" applyFill="1" applyBorder="1" applyProtection="1">
      <protection locked="0"/>
    </xf>
    <xf numFmtId="166" fontId="0" fillId="7" borderId="8" xfId="3" applyNumberFormat="1" applyFont="1" applyFill="1" applyBorder="1" applyProtection="1">
      <protection locked="0"/>
    </xf>
    <xf numFmtId="44" fontId="0" fillId="7" borderId="16" xfId="0" applyNumberFormat="1" applyFont="1" applyFill="1" applyBorder="1" applyProtection="1">
      <protection locked="0"/>
    </xf>
    <xf numFmtId="0" fontId="0" fillId="7" borderId="16" xfId="0" applyFont="1" applyFill="1" applyBorder="1" applyProtection="1">
      <protection locked="0"/>
    </xf>
    <xf numFmtId="0" fontId="0" fillId="0" borderId="0" xfId="0" applyFill="1" applyBorder="1" applyAlignment="1"/>
    <xf numFmtId="0" fontId="0" fillId="0" borderId="0" xfId="0" applyFill="1" applyBorder="1" applyAlignment="1">
      <alignment horizontal="left" vertical="center"/>
    </xf>
    <xf numFmtId="0" fontId="0"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9" fillId="7" borderId="8" xfId="0" applyFont="1" applyFill="1" applyBorder="1" applyAlignment="1" applyProtection="1">
      <alignment horizontal="left" wrapText="1"/>
      <protection locked="0"/>
    </xf>
    <xf numFmtId="44" fontId="9" fillId="7" borderId="8" xfId="4" applyFont="1" applyFill="1" applyBorder="1" applyAlignment="1" applyProtection="1">
      <alignment horizontal="center" wrapText="1"/>
      <protection locked="0"/>
    </xf>
    <xf numFmtId="164" fontId="9" fillId="7" borderId="8" xfId="0" applyNumberFormat="1" applyFont="1" applyFill="1" applyBorder="1" applyAlignment="1" applyProtection="1">
      <alignment horizontal="center" wrapText="1"/>
      <protection locked="0"/>
    </xf>
    <xf numFmtId="0" fontId="9" fillId="7" borderId="8" xfId="0" applyNumberFormat="1" applyFont="1" applyFill="1" applyBorder="1" applyAlignment="1" applyProtection="1">
      <alignment horizontal="center" wrapText="1"/>
      <protection locked="0"/>
    </xf>
    <xf numFmtId="164" fontId="9" fillId="3" borderId="8" xfId="1" applyNumberFormat="1" applyFont="1" applyFill="1" applyBorder="1" applyAlignment="1" applyProtection="1">
      <alignment horizontal="center" wrapText="1"/>
    </xf>
    <xf numFmtId="167" fontId="9" fillId="0" borderId="8" xfId="0" applyNumberFormat="1" applyFont="1" applyBorder="1" applyAlignment="1" applyProtection="1">
      <alignment horizontal="center" wrapText="1"/>
    </xf>
    <xf numFmtId="167" fontId="9" fillId="7" borderId="8" xfId="0" applyNumberFormat="1" applyFont="1" applyFill="1" applyBorder="1" applyAlignment="1" applyProtection="1">
      <alignment horizontal="center" wrapText="1"/>
      <protection locked="0"/>
    </xf>
    <xf numFmtId="9" fontId="9" fillId="0" borderId="8" xfId="3" applyNumberFormat="1" applyFont="1" applyBorder="1" applyProtection="1"/>
    <xf numFmtId="0" fontId="9" fillId="0" borderId="0" xfId="0" applyFont="1" applyBorder="1" applyAlignment="1" applyProtection="1">
      <alignment horizontal="center" wrapText="1"/>
    </xf>
    <xf numFmtId="0" fontId="9" fillId="7" borderId="8" xfId="0" applyFont="1" applyFill="1" applyBorder="1" applyAlignment="1" applyProtection="1">
      <alignment horizontal="center"/>
    </xf>
    <xf numFmtId="164" fontId="9" fillId="7" borderId="8" xfId="1" applyNumberFormat="1" applyFont="1" applyFill="1" applyBorder="1" applyAlignment="1" applyProtection="1">
      <alignment horizontal="right"/>
    </xf>
    <xf numFmtId="44" fontId="9" fillId="0" borderId="8" xfId="2" applyFont="1" applyBorder="1" applyAlignment="1" applyProtection="1">
      <alignment horizontal="right"/>
    </xf>
    <xf numFmtId="44" fontId="9" fillId="7" borderId="8" xfId="4" applyNumberFormat="1" applyFont="1" applyFill="1" applyBorder="1" applyAlignment="1" applyProtection="1">
      <protection locked="0"/>
    </xf>
    <xf numFmtId="44" fontId="9" fillId="0" borderId="8" xfId="4" applyNumberFormat="1" applyFont="1" applyBorder="1" applyAlignment="1" applyProtection="1"/>
    <xf numFmtId="44" fontId="9" fillId="7" borderId="8" xfId="0" applyNumberFormat="1" applyFont="1" applyFill="1" applyBorder="1" applyAlignment="1" applyProtection="1">
      <alignment horizontal="center" wrapText="1"/>
      <protection locked="0"/>
    </xf>
    <xf numFmtId="0" fontId="28" fillId="6" borderId="0" xfId="0" applyFont="1" applyFill="1" applyBorder="1" applyProtection="1"/>
    <xf numFmtId="44" fontId="28" fillId="6" borderId="0" xfId="0" applyNumberFormat="1" applyFont="1" applyFill="1" applyBorder="1" applyProtection="1"/>
    <xf numFmtId="168" fontId="9" fillId="7" borderId="8" xfId="2" applyNumberFormat="1" applyFont="1" applyFill="1" applyBorder="1" applyAlignment="1" applyProtection="1">
      <alignment horizontal="right"/>
    </xf>
    <xf numFmtId="8" fontId="0" fillId="7" borderId="8" xfId="2" applyNumberFormat="1" applyFont="1" applyFill="1" applyBorder="1" applyProtection="1">
      <protection locked="0"/>
    </xf>
    <xf numFmtId="8" fontId="0" fillId="7" borderId="8" xfId="0" applyNumberFormat="1" applyFont="1" applyFill="1" applyBorder="1" applyProtection="1">
      <protection locked="0"/>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8" fillId="0" borderId="0" xfId="0" applyFont="1" applyBorder="1" applyAlignment="1" applyProtection="1">
      <alignment horizontal="left" vertical="center" wrapText="1" indent="1"/>
    </xf>
    <xf numFmtId="0" fontId="5" fillId="5" borderId="5" xfId="0" applyFont="1" applyFill="1" applyBorder="1" applyAlignment="1" applyProtection="1"/>
    <xf numFmtId="0" fontId="0" fillId="0" borderId="6" xfId="0" applyBorder="1" applyAlignment="1"/>
    <xf numFmtId="0" fontId="0" fillId="0" borderId="7" xfId="0" applyBorder="1" applyAlignment="1"/>
    <xf numFmtId="0" fontId="0" fillId="4" borderId="27" xfId="0" applyFont="1" applyFill="1" applyBorder="1" applyAlignment="1" applyProtection="1">
      <alignment wrapText="1"/>
    </xf>
    <xf numFmtId="0" fontId="0" fillId="0" borderId="0" xfId="0" applyBorder="1" applyAlignment="1">
      <alignment wrapText="1"/>
    </xf>
    <xf numFmtId="0" fontId="0" fillId="0" borderId="28"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5" fillId="5" borderId="5" xfId="0" applyFont="1" applyFill="1" applyBorder="1" applyAlignment="1" applyProtection="1">
      <alignment horizontal="left"/>
    </xf>
    <xf numFmtId="0" fontId="5" fillId="5" borderId="6" xfId="0" applyFont="1" applyFill="1" applyBorder="1" applyAlignment="1" applyProtection="1">
      <alignment horizontal="left"/>
    </xf>
    <xf numFmtId="0" fontId="5" fillId="5" borderId="7" xfId="0" applyFont="1" applyFill="1" applyBorder="1" applyAlignment="1" applyProtection="1">
      <alignment horizontal="left"/>
    </xf>
    <xf numFmtId="0" fontId="0" fillId="4" borderId="24" xfId="0" applyFont="1" applyFill="1" applyBorder="1" applyAlignment="1" applyProtection="1">
      <alignment horizontal="left" wrapText="1"/>
    </xf>
    <xf numFmtId="0" fontId="0" fillId="4" borderId="25" xfId="0" applyFont="1" applyFill="1" applyBorder="1" applyAlignment="1" applyProtection="1">
      <alignment horizontal="left" wrapText="1"/>
    </xf>
    <xf numFmtId="0" fontId="0" fillId="4" borderId="26" xfId="0" applyFont="1" applyFill="1" applyBorder="1" applyAlignment="1" applyProtection="1">
      <alignment horizontal="left" wrapText="1"/>
    </xf>
    <xf numFmtId="0" fontId="5" fillId="8" borderId="5" xfId="0" applyFont="1" applyFill="1" applyBorder="1" applyAlignment="1" applyProtection="1">
      <alignment horizontal="left"/>
    </xf>
    <xf numFmtId="0" fontId="5" fillId="8" borderId="6" xfId="0" applyFont="1" applyFill="1" applyBorder="1" applyAlignment="1" applyProtection="1">
      <alignment horizontal="left"/>
    </xf>
    <xf numFmtId="0" fontId="5" fillId="8" borderId="7" xfId="0" applyFont="1" applyFill="1" applyBorder="1" applyAlignment="1" applyProtection="1">
      <alignment horizontal="left"/>
    </xf>
    <xf numFmtId="0" fontId="0" fillId="4" borderId="24" xfId="0" applyFont="1" applyFill="1" applyBorder="1" applyAlignment="1" applyProtection="1">
      <alignment horizontal="left"/>
    </xf>
    <xf numFmtId="0" fontId="0" fillId="4" borderId="25" xfId="0" applyFont="1" applyFill="1" applyBorder="1" applyAlignment="1" applyProtection="1">
      <alignment horizontal="left"/>
    </xf>
    <xf numFmtId="0" fontId="0" fillId="4" borderId="26" xfId="0" applyFont="1" applyFill="1" applyBorder="1" applyAlignment="1" applyProtection="1">
      <alignment horizontal="left"/>
    </xf>
    <xf numFmtId="0" fontId="0" fillId="0" borderId="6" xfId="0" applyBorder="1" applyAlignment="1">
      <alignment horizontal="left"/>
    </xf>
    <xf numFmtId="0" fontId="0" fillId="0" borderId="7" xfId="0" applyBorder="1" applyAlignment="1">
      <alignment horizontal="left"/>
    </xf>
    <xf numFmtId="0" fontId="5" fillId="5" borderId="33" xfId="0" applyFont="1" applyFill="1" applyBorder="1" applyAlignment="1" applyProtection="1">
      <alignment horizontal="left"/>
    </xf>
    <xf numFmtId="0" fontId="5" fillId="5" borderId="34" xfId="0" applyFont="1" applyFill="1" applyBorder="1" applyAlignment="1" applyProtection="1">
      <alignment horizontal="left"/>
    </xf>
    <xf numFmtId="0" fontId="0" fillId="0" borderId="34" xfId="0" applyBorder="1" applyAlignment="1"/>
    <xf numFmtId="0" fontId="0" fillId="0" borderId="35" xfId="0" applyBorder="1" applyAlignment="1"/>
    <xf numFmtId="0" fontId="0" fillId="4" borderId="33" xfId="0" applyFont="1" applyFill="1" applyBorder="1" applyAlignment="1" applyProtection="1">
      <alignment horizontal="left" wrapText="1"/>
    </xf>
    <xf numFmtId="0" fontId="0" fillId="4" borderId="34" xfId="0" applyFont="1" applyFill="1" applyBorder="1" applyAlignment="1" applyProtection="1">
      <alignment horizontal="left" wrapText="1"/>
    </xf>
    <xf numFmtId="0" fontId="0" fillId="4" borderId="24" xfId="0" applyFont="1" applyFill="1" applyBorder="1" applyAlignment="1" applyProtection="1">
      <alignment horizontal="left" vertical="center" wrapText="1"/>
    </xf>
    <xf numFmtId="0" fontId="0" fillId="0" borderId="25" xfId="0" applyBorder="1" applyAlignment="1">
      <alignment horizontal="left"/>
    </xf>
    <xf numFmtId="0" fontId="0" fillId="0" borderId="26" xfId="0" applyBorder="1" applyAlignment="1">
      <alignment horizontal="left"/>
    </xf>
    <xf numFmtId="0" fontId="0" fillId="0" borderId="0" xfId="0" applyFont="1" applyAlignment="1" applyProtection="1">
      <alignment horizontal="left" wrapText="1" indent="1"/>
    </xf>
    <xf numFmtId="0" fontId="0" fillId="0" borderId="20" xfId="0" applyFont="1" applyBorder="1" applyAlignment="1" applyProtection="1">
      <alignment horizontal="center"/>
    </xf>
    <xf numFmtId="0" fontId="0" fillId="0" borderId="1" xfId="0" applyFont="1" applyBorder="1" applyAlignment="1" applyProtection="1">
      <alignment horizontal="center"/>
    </xf>
    <xf numFmtId="0" fontId="0" fillId="0" borderId="21" xfId="0" applyFont="1" applyBorder="1" applyAlignment="1" applyProtection="1">
      <alignment horizontal="center"/>
    </xf>
    <xf numFmtId="0" fontId="0" fillId="0" borderId="18" xfId="0" applyFont="1" applyBorder="1" applyAlignment="1" applyProtection="1">
      <alignment horizontal="center"/>
    </xf>
    <xf numFmtId="0" fontId="0" fillId="0" borderId="19" xfId="0" applyFont="1" applyBorder="1" applyAlignment="1" applyProtection="1">
      <alignment horizontal="center"/>
    </xf>
    <xf numFmtId="0" fontId="0" fillId="0" borderId="23" xfId="0" applyFont="1" applyBorder="1" applyAlignment="1" applyProtection="1">
      <alignment horizontal="center"/>
    </xf>
    <xf numFmtId="0" fontId="0" fillId="4" borderId="27" xfId="0" applyFont="1" applyFill="1" applyBorder="1" applyAlignment="1" applyProtection="1">
      <alignment horizontal="left" wrapText="1"/>
    </xf>
    <xf numFmtId="0" fontId="0" fillId="0" borderId="0" xfId="0" applyBorder="1" applyAlignment="1">
      <alignment horizontal="left" wrapText="1"/>
    </xf>
    <xf numFmtId="0" fontId="0" fillId="0" borderId="28"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19" fillId="0" borderId="24" xfId="0" applyFont="1" applyBorder="1" applyAlignment="1" applyProtection="1">
      <alignment horizontal="right"/>
    </xf>
    <xf numFmtId="0" fontId="19" fillId="0" borderId="25" xfId="0" applyFont="1" applyBorder="1" applyAlignment="1">
      <alignment horizontal="right"/>
    </xf>
    <xf numFmtId="165" fontId="19" fillId="0" borderId="24" xfId="0" applyNumberFormat="1" applyFont="1" applyBorder="1" applyAlignment="1" applyProtection="1">
      <alignment horizontal="right"/>
    </xf>
    <xf numFmtId="0" fontId="0" fillId="0" borderId="25" xfId="0" applyBorder="1" applyAlignment="1"/>
    <xf numFmtId="0" fontId="31" fillId="4" borderId="5" xfId="0" applyFont="1" applyFill="1" applyBorder="1" applyAlignment="1" applyProtection="1">
      <alignment horizontal="left" vertical="center" wrapText="1"/>
    </xf>
    <xf numFmtId="0" fontId="31" fillId="4" borderId="6" xfId="0" applyFont="1" applyFill="1" applyBorder="1" applyAlignment="1" applyProtection="1">
      <alignment horizontal="left" vertical="center" wrapText="1"/>
    </xf>
    <xf numFmtId="0" fontId="31" fillId="0" borderId="6" xfId="0" applyFont="1" applyBorder="1" applyAlignment="1"/>
    <xf numFmtId="0" fontId="31" fillId="0" borderId="7" xfId="0" applyFont="1" applyBorder="1" applyAlignment="1"/>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5" xfId="0" applyFont="1" applyBorder="1" applyAlignment="1"/>
    <xf numFmtId="0" fontId="31" fillId="0" borderId="26" xfId="0" applyFont="1" applyBorder="1" applyAlignment="1"/>
    <xf numFmtId="165" fontId="19" fillId="0" borderId="36" xfId="0" applyNumberFormat="1" applyFont="1" applyBorder="1" applyAlignment="1" applyProtection="1">
      <alignment horizontal="right"/>
    </xf>
    <xf numFmtId="165" fontId="19" fillId="0" borderId="25" xfId="0" applyNumberFormat="1" applyFont="1" applyBorder="1" applyAlignment="1" applyProtection="1">
      <alignment horizontal="right"/>
    </xf>
    <xf numFmtId="44" fontId="19" fillId="0" borderId="18" xfId="2" applyFont="1" applyBorder="1" applyAlignment="1" applyProtection="1">
      <alignment horizontal="right"/>
    </xf>
    <xf numFmtId="44" fontId="19" fillId="0" borderId="19" xfId="2" applyFont="1" applyBorder="1" applyAlignment="1" applyProtection="1">
      <alignment horizontal="right"/>
    </xf>
    <xf numFmtId="44" fontId="19" fillId="0" borderId="31" xfId="2" applyFont="1" applyBorder="1" applyAlignment="1" applyProtection="1">
      <alignment horizontal="right"/>
    </xf>
    <xf numFmtId="44" fontId="19" fillId="0" borderId="33" xfId="2" applyFont="1" applyBorder="1" applyAlignment="1" applyProtection="1">
      <alignment horizontal="right"/>
    </xf>
    <xf numFmtId="44" fontId="19" fillId="0" borderId="34" xfId="2" applyFont="1" applyBorder="1" applyAlignment="1" applyProtection="1">
      <alignment horizontal="right"/>
    </xf>
    <xf numFmtId="44" fontId="19" fillId="0" borderId="35" xfId="2" applyFont="1" applyBorder="1" applyAlignment="1" applyProtection="1">
      <alignment horizontal="right"/>
    </xf>
    <xf numFmtId="0" fontId="21" fillId="4" borderId="27" xfId="0" applyFont="1" applyFill="1" applyBorder="1" applyAlignment="1" applyProtection="1">
      <alignment horizontal="left" vertical="center" wrapText="1"/>
    </xf>
    <xf numFmtId="0" fontId="21" fillId="0" borderId="0" xfId="0" applyFont="1" applyBorder="1" applyAlignment="1">
      <alignment wrapText="1"/>
    </xf>
    <xf numFmtId="0" fontId="21" fillId="0" borderId="28" xfId="0" applyFont="1" applyBorder="1" applyAlignment="1">
      <alignment wrapText="1"/>
    </xf>
    <xf numFmtId="0" fontId="21" fillId="0" borderId="27" xfId="0" applyFont="1" applyBorder="1" applyAlignment="1">
      <alignment wrapText="1"/>
    </xf>
    <xf numFmtId="0" fontId="21" fillId="0" borderId="24" xfId="0" applyFont="1" applyBorder="1" applyAlignment="1">
      <alignment wrapText="1"/>
    </xf>
    <xf numFmtId="0" fontId="21" fillId="0" borderId="25" xfId="0" applyFont="1" applyBorder="1" applyAlignment="1">
      <alignment wrapText="1"/>
    </xf>
    <xf numFmtId="0" fontId="21" fillId="0" borderId="26" xfId="0" applyFont="1" applyBorder="1" applyAlignment="1">
      <alignment wrapText="1"/>
    </xf>
    <xf numFmtId="0" fontId="31" fillId="4" borderId="27" xfId="0" applyFont="1" applyFill="1" applyBorder="1" applyAlignment="1" applyProtection="1">
      <alignment horizontal="left" vertical="center" wrapText="1"/>
    </xf>
    <xf numFmtId="0" fontId="31" fillId="4" borderId="0" xfId="0" applyFont="1" applyFill="1" applyBorder="1" applyAlignment="1" applyProtection="1">
      <alignment horizontal="left" vertical="center" wrapText="1"/>
    </xf>
    <xf numFmtId="0" fontId="31" fillId="0" borderId="0" xfId="0" applyFont="1" applyBorder="1" applyAlignment="1">
      <alignment vertical="center"/>
    </xf>
    <xf numFmtId="0" fontId="31" fillId="0" borderId="28" xfId="0" applyFont="1" applyBorder="1" applyAlignment="1">
      <alignment vertical="center"/>
    </xf>
    <xf numFmtId="0" fontId="31" fillId="0" borderId="25" xfId="0" applyFont="1" applyBorder="1" applyAlignment="1">
      <alignment vertical="center"/>
    </xf>
    <xf numFmtId="0" fontId="31" fillId="0" borderId="26" xfId="0" applyFont="1" applyBorder="1" applyAlignment="1">
      <alignment vertical="center"/>
    </xf>
  </cellXfs>
  <cellStyles count="7">
    <cellStyle name="Comma" xfId="1" builtinId="3"/>
    <cellStyle name="Currency" xfId="2" builtinId="4"/>
    <cellStyle name="Currency 3" xfId="4"/>
    <cellStyle name="Normal" xfId="0" builtinId="0"/>
    <cellStyle name="Normal 22" xfId="5"/>
    <cellStyle name="Percent" xfId="3" builtinId="5"/>
    <cellStyle name="Percent 8" xfId="6"/>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showGridLines="0" topLeftCell="A19" zoomScale="90" zoomScaleNormal="90" workbookViewId="0">
      <selection activeCell="B3" sqref="B3:B34"/>
    </sheetView>
  </sheetViews>
  <sheetFormatPr defaultColWidth="0" defaultRowHeight="14.4" zeroHeight="1"/>
  <cols>
    <col min="1" max="1" width="3" style="1" customWidth="1"/>
    <col min="2" max="2" width="235.44140625" style="1" customWidth="1"/>
    <col min="3" max="3" width="3.33203125" style="1" customWidth="1"/>
    <col min="4" max="16384" width="8.6640625" style="1" hidden="1"/>
  </cols>
  <sheetData>
    <row r="1" spans="2:2" ht="15" thickBot="1"/>
    <row r="2" spans="2:2" ht="15.6">
      <c r="B2" s="28" t="s">
        <v>195</v>
      </c>
    </row>
    <row r="3" spans="2:2">
      <c r="B3" s="254" t="s">
        <v>234</v>
      </c>
    </row>
    <row r="4" spans="2:2">
      <c r="B4" s="254"/>
    </row>
    <row r="5" spans="2:2">
      <c r="B5" s="254"/>
    </row>
    <row r="6" spans="2:2">
      <c r="B6" s="254"/>
    </row>
    <row r="7" spans="2:2">
      <c r="B7" s="254"/>
    </row>
    <row r="8" spans="2:2">
      <c r="B8" s="254"/>
    </row>
    <row r="9" spans="2:2">
      <c r="B9" s="254"/>
    </row>
    <row r="10" spans="2:2">
      <c r="B10" s="254"/>
    </row>
    <row r="11" spans="2:2">
      <c r="B11" s="254"/>
    </row>
    <row r="12" spans="2:2">
      <c r="B12" s="254"/>
    </row>
    <row r="13" spans="2:2">
      <c r="B13" s="254"/>
    </row>
    <row r="14" spans="2:2">
      <c r="B14" s="254"/>
    </row>
    <row r="15" spans="2:2">
      <c r="B15" s="254"/>
    </row>
    <row r="16" spans="2:2">
      <c r="B16" s="254"/>
    </row>
    <row r="17" spans="2:2">
      <c r="B17" s="254"/>
    </row>
    <row r="18" spans="2:2">
      <c r="B18" s="254"/>
    </row>
    <row r="19" spans="2:2">
      <c r="B19" s="254"/>
    </row>
    <row r="20" spans="2:2">
      <c r="B20" s="254"/>
    </row>
    <row r="21" spans="2:2">
      <c r="B21" s="254"/>
    </row>
    <row r="22" spans="2:2">
      <c r="B22" s="254"/>
    </row>
    <row r="23" spans="2:2">
      <c r="B23" s="254"/>
    </row>
    <row r="24" spans="2:2">
      <c r="B24" s="254"/>
    </row>
    <row r="25" spans="2:2">
      <c r="B25" s="254"/>
    </row>
    <row r="26" spans="2:2">
      <c r="B26" s="254"/>
    </row>
    <row r="27" spans="2:2">
      <c r="B27" s="254"/>
    </row>
    <row r="28" spans="2:2">
      <c r="B28" s="254"/>
    </row>
    <row r="29" spans="2:2">
      <c r="B29" s="254"/>
    </row>
    <row r="30" spans="2:2">
      <c r="B30" s="254"/>
    </row>
    <row r="31" spans="2:2">
      <c r="B31" s="254"/>
    </row>
    <row r="32" spans="2:2">
      <c r="B32" s="254"/>
    </row>
    <row r="33" spans="2:2">
      <c r="B33" s="254"/>
    </row>
    <row r="34" spans="2:2" ht="143.25" customHeight="1" thickBot="1">
      <c r="B34" s="255"/>
    </row>
    <row r="35" spans="2:2" ht="16.5" customHeight="1">
      <c r="B35" s="29"/>
    </row>
    <row r="36" spans="2:2" hidden="1"/>
    <row r="37" spans="2:2" hidden="1"/>
    <row r="38" spans="2:2" hidden="1"/>
    <row r="39" spans="2:2" hidden="1"/>
    <row r="40" spans="2:2" hidden="1"/>
    <row r="41" spans="2:2" hidden="1"/>
    <row r="42" spans="2:2" hidden="1"/>
    <row r="43" spans="2:2" hidden="1"/>
    <row r="44" spans="2:2" hidden="1"/>
    <row r="45" spans="2:2" hidden="1"/>
    <row r="46" spans="2:2" hidden="1"/>
    <row r="47" spans="2:2" hidden="1"/>
    <row r="48" spans="2:2"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sheetData>
  <sheetProtection password="AF0B" sheet="1" objects="1" scenarios="1"/>
  <mergeCells count="1">
    <mergeCell ref="B3:B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topLeftCell="A4" zoomScaleNormal="100" workbookViewId="0">
      <selection activeCell="H30" sqref="H30"/>
    </sheetView>
  </sheetViews>
  <sheetFormatPr defaultColWidth="0" defaultRowHeight="14.4" zeroHeight="1"/>
  <cols>
    <col min="1" max="1" width="3" style="2" customWidth="1"/>
    <col min="2" max="2" width="41.44140625" style="2" customWidth="1"/>
    <col min="3" max="3" width="24.109375" style="2" bestFit="1" customWidth="1"/>
    <col min="4" max="4" width="20.6640625" style="2" bestFit="1" customWidth="1"/>
    <col min="5" max="5" width="20.5546875" style="2" bestFit="1" customWidth="1"/>
    <col min="6" max="6" width="22.5546875" style="2" bestFit="1" customWidth="1"/>
    <col min="7" max="7" width="17.109375" style="2" bestFit="1" customWidth="1"/>
    <col min="8" max="8" width="18.109375" style="2" bestFit="1" customWidth="1"/>
    <col min="9" max="9" width="14.109375" style="2" customWidth="1"/>
    <col min="10" max="10" width="11.5546875" style="2" customWidth="1"/>
    <col min="11" max="11" width="3" style="2" customWidth="1"/>
    <col min="12" max="13" width="0" style="2" hidden="1" customWidth="1"/>
    <col min="14" max="16384" width="9" style="2" hidden="1"/>
  </cols>
  <sheetData>
    <row r="1" spans="1:11"/>
    <row r="2" spans="1:11" s="6" customFormat="1" ht="17.399999999999999">
      <c r="B2" s="3" t="s">
        <v>24</v>
      </c>
      <c r="C2" s="4">
        <f>SUM(E10,C13, G66,F89,F108,F127,H146)</f>
        <v>0</v>
      </c>
      <c r="D2" s="5"/>
      <c r="E2" s="163"/>
      <c r="F2" s="5"/>
      <c r="G2" s="5"/>
      <c r="H2" s="5"/>
      <c r="I2" s="5"/>
      <c r="J2" s="5"/>
      <c r="K2" s="5"/>
    </row>
    <row r="3" spans="1:11" s="6" customFormat="1" ht="15" thickBot="1">
      <c r="B3" s="5"/>
      <c r="C3" s="5"/>
      <c r="D3" s="5"/>
      <c r="E3" s="5"/>
      <c r="F3" s="5"/>
      <c r="G3" s="5"/>
      <c r="H3" s="5"/>
      <c r="I3" s="5"/>
      <c r="J3" s="5"/>
      <c r="K3" s="5"/>
    </row>
    <row r="4" spans="1:11" s="6" customFormat="1" ht="16.5" customHeight="1">
      <c r="B4" s="266" t="s">
        <v>53</v>
      </c>
      <c r="C4" s="267"/>
      <c r="D4" s="267"/>
      <c r="E4" s="267"/>
      <c r="F4" s="267"/>
      <c r="G4" s="258"/>
      <c r="H4" s="258"/>
      <c r="I4" s="259"/>
      <c r="J4" s="5"/>
      <c r="K4" s="5"/>
    </row>
    <row r="5" spans="1:11" s="6" customFormat="1">
      <c r="B5" s="322" t="s">
        <v>210</v>
      </c>
      <c r="C5" s="323"/>
      <c r="D5" s="323"/>
      <c r="E5" s="323"/>
      <c r="F5" s="323"/>
      <c r="G5" s="323"/>
      <c r="H5" s="323"/>
      <c r="I5" s="324"/>
      <c r="J5" s="5"/>
      <c r="K5" s="5"/>
    </row>
    <row r="6" spans="1:11" s="6" customFormat="1">
      <c r="B6" s="325"/>
      <c r="C6" s="323"/>
      <c r="D6" s="323"/>
      <c r="E6" s="323"/>
      <c r="F6" s="323"/>
      <c r="G6" s="323"/>
      <c r="H6" s="323"/>
      <c r="I6" s="324"/>
      <c r="J6" s="5"/>
      <c r="K6" s="5"/>
    </row>
    <row r="7" spans="1:11" s="6" customFormat="1" ht="15" thickBot="1">
      <c r="B7" s="326"/>
      <c r="C7" s="327"/>
      <c r="D7" s="327"/>
      <c r="E7" s="327"/>
      <c r="F7" s="327"/>
      <c r="G7" s="327"/>
      <c r="H7" s="327"/>
      <c r="I7" s="328"/>
      <c r="J7" s="5"/>
      <c r="K7" s="5"/>
    </row>
    <row r="8" spans="1:11" s="6" customFormat="1" ht="15" thickBot="1">
      <c r="A8" s="32"/>
      <c r="B8" s="158"/>
      <c r="C8" s="158"/>
      <c r="D8" s="158"/>
      <c r="E8" s="158"/>
      <c r="F8" s="158"/>
      <c r="G8" s="157"/>
      <c r="H8" s="157"/>
      <c r="I8" s="157"/>
      <c r="J8" s="5"/>
      <c r="K8" s="5"/>
    </row>
    <row r="9" spans="1:11" s="6" customFormat="1">
      <c r="B9" s="7" t="s">
        <v>156</v>
      </c>
      <c r="C9" s="8" t="s">
        <v>157</v>
      </c>
      <c r="D9" s="9" t="s">
        <v>158</v>
      </c>
      <c r="E9" s="10" t="s">
        <v>159</v>
      </c>
      <c r="F9" s="5"/>
      <c r="G9" s="215"/>
      <c r="H9" s="5"/>
      <c r="I9" s="5"/>
      <c r="J9" s="5"/>
      <c r="K9" s="5"/>
    </row>
    <row r="10" spans="1:11" s="6" customFormat="1" ht="15" thickBot="1">
      <c r="B10" s="11" t="s">
        <v>160</v>
      </c>
      <c r="C10" s="12">
        <f>SUM(C13,H49, G66,F108,F127,F89,H146)</f>
        <v>0</v>
      </c>
      <c r="D10" s="188"/>
      <c r="E10" s="13">
        <f>C10*D10</f>
        <v>0</v>
      </c>
      <c r="F10" s="5"/>
      <c r="G10" s="5"/>
      <c r="H10" s="5"/>
      <c r="I10" s="5"/>
      <c r="J10" s="5"/>
      <c r="K10" s="5"/>
    </row>
    <row r="11" spans="1:11" s="6" customFormat="1" ht="15" thickBot="1">
      <c r="B11" s="5"/>
      <c r="C11" s="5"/>
      <c r="D11" s="5"/>
      <c r="E11" s="5"/>
      <c r="F11" s="5"/>
      <c r="G11" s="5"/>
      <c r="H11" s="5"/>
      <c r="I11" s="5"/>
      <c r="J11" s="5"/>
      <c r="K11" s="5"/>
    </row>
    <row r="12" spans="1:11" s="6" customFormat="1">
      <c r="B12" s="7" t="s">
        <v>55</v>
      </c>
      <c r="C12" s="8" t="s">
        <v>174</v>
      </c>
      <c r="D12" s="9" t="s">
        <v>37</v>
      </c>
      <c r="E12" s="8" t="s">
        <v>16</v>
      </c>
      <c r="F12" s="14" t="s">
        <v>38</v>
      </c>
      <c r="G12" s="5"/>
      <c r="H12" s="5"/>
      <c r="I12" s="5"/>
      <c r="J12" s="5"/>
      <c r="K12" s="5"/>
    </row>
    <row r="13" spans="1:11" s="6" customFormat="1">
      <c r="B13" s="15" t="s">
        <v>56</v>
      </c>
      <c r="C13" s="186"/>
      <c r="D13" s="186"/>
      <c r="E13" s="187"/>
      <c r="F13" s="16">
        <f>IFERROR((C13-D13)/D13,0)</f>
        <v>0</v>
      </c>
      <c r="G13" s="5"/>
      <c r="H13" s="5"/>
      <c r="I13" s="5"/>
      <c r="J13" s="5"/>
      <c r="K13" s="5"/>
    </row>
    <row r="14" spans="1:11" s="6" customFormat="1">
      <c r="B14" s="2"/>
      <c r="C14" s="2"/>
      <c r="D14" s="2"/>
      <c r="E14" s="2"/>
      <c r="F14" s="17"/>
      <c r="G14" s="5"/>
      <c r="H14" s="5"/>
      <c r="I14" s="5"/>
      <c r="J14" s="5"/>
      <c r="K14" s="5"/>
    </row>
    <row r="15" spans="1:11" s="6" customFormat="1" ht="15" thickBot="1">
      <c r="B15" s="18" t="s">
        <v>170</v>
      </c>
    </row>
    <row r="16" spans="1:11" s="6" customFormat="1">
      <c r="B16" s="266" t="s">
        <v>161</v>
      </c>
      <c r="C16" s="267"/>
      <c r="D16" s="267"/>
      <c r="E16" s="267"/>
      <c r="F16" s="258"/>
      <c r="G16" s="258"/>
      <c r="H16" s="258"/>
      <c r="I16" s="259"/>
    </row>
    <row r="17" spans="1:11" s="6" customFormat="1">
      <c r="B17" s="329" t="s">
        <v>220</v>
      </c>
      <c r="C17" s="330"/>
      <c r="D17" s="330"/>
      <c r="E17" s="330"/>
      <c r="F17" s="331"/>
      <c r="G17" s="331"/>
      <c r="H17" s="331"/>
      <c r="I17" s="332"/>
    </row>
    <row r="18" spans="1:11" s="6" customFormat="1" ht="15" thickBot="1">
      <c r="B18" s="310"/>
      <c r="C18" s="311"/>
      <c r="D18" s="311"/>
      <c r="E18" s="311"/>
      <c r="F18" s="333"/>
      <c r="G18" s="333"/>
      <c r="H18" s="333"/>
      <c r="I18" s="334"/>
    </row>
    <row r="19" spans="1:11" s="6" customFormat="1">
      <c r="B19" s="2"/>
      <c r="C19" s="2"/>
      <c r="D19" s="2"/>
      <c r="E19" s="2"/>
      <c r="F19" s="17"/>
      <c r="G19" s="5"/>
      <c r="H19" s="5"/>
      <c r="I19" s="5"/>
      <c r="J19" s="5"/>
      <c r="K19" s="5"/>
    </row>
    <row r="20" spans="1:11" ht="57.6">
      <c r="B20" s="152" t="s">
        <v>199</v>
      </c>
      <c r="C20" s="37" t="s">
        <v>64</v>
      </c>
      <c r="D20" s="37" t="s">
        <v>65</v>
      </c>
      <c r="E20" s="36" t="s">
        <v>104</v>
      </c>
      <c r="F20" s="37" t="s">
        <v>101</v>
      </c>
      <c r="G20" s="37" t="s">
        <v>67</v>
      </c>
      <c r="H20" s="37" t="s">
        <v>68</v>
      </c>
      <c r="I20" s="36" t="s">
        <v>116</v>
      </c>
    </row>
    <row r="21" spans="1:11" s="6" customFormat="1">
      <c r="B21" s="234"/>
      <c r="C21" s="235"/>
      <c r="D21" s="236"/>
      <c r="E21" s="235"/>
      <c r="F21" s="238">
        <f t="shared" ref="F21:F30" si="0">2080*D21</f>
        <v>0</v>
      </c>
      <c r="G21" s="239">
        <f>+E21*F21</f>
        <v>0</v>
      </c>
      <c r="H21" s="248"/>
      <c r="I21" s="241">
        <f>IFERROR((G21-H21)/H21,0)</f>
        <v>0</v>
      </c>
    </row>
    <row r="22" spans="1:11" s="6" customFormat="1">
      <c r="B22" s="234"/>
      <c r="C22" s="235"/>
      <c r="D22" s="236"/>
      <c r="E22" s="235"/>
      <c r="F22" s="238">
        <f t="shared" si="0"/>
        <v>0</v>
      </c>
      <c r="G22" s="239">
        <f t="shared" ref="G22:G30" si="1">+E22*F22</f>
        <v>0</v>
      </c>
      <c r="H22" s="248"/>
      <c r="I22" s="241">
        <f t="shared" ref="I22:I30" si="2">IFERROR((G22-H22)/H22,0)</f>
        <v>0</v>
      </c>
    </row>
    <row r="23" spans="1:11" s="6" customFormat="1">
      <c r="B23" s="234"/>
      <c r="C23" s="235"/>
      <c r="D23" s="236"/>
      <c r="E23" s="235"/>
      <c r="F23" s="238">
        <f>2080*D23</f>
        <v>0</v>
      </c>
      <c r="G23" s="239">
        <f>+E23*F23</f>
        <v>0</v>
      </c>
      <c r="H23" s="248"/>
      <c r="I23" s="241">
        <f>IFERROR((G23-H23)/H23,0)</f>
        <v>0</v>
      </c>
    </row>
    <row r="24" spans="1:11" s="6" customFormat="1">
      <c r="B24" s="234"/>
      <c r="C24" s="235"/>
      <c r="D24" s="236"/>
      <c r="E24" s="235"/>
      <c r="F24" s="238">
        <f>2080*D24</f>
        <v>0</v>
      </c>
      <c r="G24" s="239">
        <f>+E24*F24</f>
        <v>0</v>
      </c>
      <c r="H24" s="248"/>
      <c r="I24" s="241">
        <f>IFERROR((G24-H24)/H24,0)</f>
        <v>0</v>
      </c>
    </row>
    <row r="25" spans="1:11" s="6" customFormat="1">
      <c r="B25" s="234"/>
      <c r="C25" s="235"/>
      <c r="D25" s="236"/>
      <c r="E25" s="235"/>
      <c r="F25" s="238">
        <f>2080*D25</f>
        <v>0</v>
      </c>
      <c r="G25" s="239">
        <f>+E25*F25</f>
        <v>0</v>
      </c>
      <c r="H25" s="248"/>
      <c r="I25" s="241">
        <f>IFERROR((G25-H25)/H25,0)</f>
        <v>0</v>
      </c>
    </row>
    <row r="26" spans="1:11" s="6" customFormat="1">
      <c r="B26" s="234"/>
      <c r="C26" s="235"/>
      <c r="D26" s="236"/>
      <c r="E26" s="235"/>
      <c r="F26" s="238">
        <f t="shared" si="0"/>
        <v>0</v>
      </c>
      <c r="G26" s="239">
        <f t="shared" si="1"/>
        <v>0</v>
      </c>
      <c r="H26" s="248"/>
      <c r="I26" s="241">
        <f t="shared" si="2"/>
        <v>0</v>
      </c>
    </row>
    <row r="27" spans="1:11" s="6" customFormat="1">
      <c r="B27" s="234"/>
      <c r="C27" s="235"/>
      <c r="D27" s="236"/>
      <c r="E27" s="235"/>
      <c r="F27" s="238">
        <f t="shared" si="0"/>
        <v>0</v>
      </c>
      <c r="G27" s="239">
        <f t="shared" si="1"/>
        <v>0</v>
      </c>
      <c r="H27" s="248"/>
      <c r="I27" s="241">
        <f t="shared" si="2"/>
        <v>0</v>
      </c>
    </row>
    <row r="28" spans="1:11" s="6" customFormat="1">
      <c r="B28" s="234"/>
      <c r="C28" s="235"/>
      <c r="D28" s="236"/>
      <c r="E28" s="235"/>
      <c r="F28" s="238">
        <f t="shared" si="0"/>
        <v>0</v>
      </c>
      <c r="G28" s="239">
        <f t="shared" si="1"/>
        <v>0</v>
      </c>
      <c r="H28" s="248"/>
      <c r="I28" s="241">
        <f t="shared" si="2"/>
        <v>0</v>
      </c>
    </row>
    <row r="29" spans="1:11">
      <c r="B29" s="234"/>
      <c r="C29" s="235"/>
      <c r="D29" s="236"/>
      <c r="E29" s="235"/>
      <c r="F29" s="238">
        <f t="shared" si="0"/>
        <v>0</v>
      </c>
      <c r="G29" s="239">
        <f t="shared" si="1"/>
        <v>0</v>
      </c>
      <c r="H29" s="248"/>
      <c r="I29" s="241">
        <f t="shared" si="2"/>
        <v>0</v>
      </c>
    </row>
    <row r="30" spans="1:11">
      <c r="B30" s="234"/>
      <c r="C30" s="235"/>
      <c r="D30" s="236"/>
      <c r="E30" s="235"/>
      <c r="F30" s="238">
        <f t="shared" si="0"/>
        <v>0</v>
      </c>
      <c r="G30" s="239">
        <f t="shared" si="1"/>
        <v>0</v>
      </c>
      <c r="H30" s="248"/>
      <c r="I30" s="241">
        <f t="shared" si="2"/>
        <v>0</v>
      </c>
    </row>
    <row r="31" spans="1:11" ht="15" thickBot="1">
      <c r="F31" s="38" t="s">
        <v>69</v>
      </c>
      <c r="G31" s="39">
        <f>SUM(G21:G30)</f>
        <v>0</v>
      </c>
      <c r="H31" s="40">
        <f>SUM(H21:H30)</f>
        <v>0</v>
      </c>
    </row>
    <row r="32" spans="1:11" ht="15" thickBot="1">
      <c r="A32" s="6"/>
      <c r="F32" s="38" t="s">
        <v>70</v>
      </c>
      <c r="G32" s="39">
        <f>+G31*0.0765</f>
        <v>0</v>
      </c>
      <c r="H32" s="40">
        <f>+H31*0.0765</f>
        <v>0</v>
      </c>
      <c r="I32" s="6"/>
    </row>
    <row r="33" spans="1:10" ht="15" thickBot="1">
      <c r="A33" s="6"/>
      <c r="F33" s="38" t="s">
        <v>106</v>
      </c>
      <c r="G33" s="39">
        <f>+G31+G32</f>
        <v>0</v>
      </c>
      <c r="H33" s="40">
        <f>+H31+H32</f>
        <v>0</v>
      </c>
      <c r="I33" s="6"/>
    </row>
    <row r="34" spans="1:10" s="6" customFormat="1">
      <c r="B34" s="20"/>
      <c r="C34" s="2"/>
      <c r="D34" s="2"/>
      <c r="E34" s="2"/>
    </row>
    <row r="35" spans="1:10" s="6" customFormat="1">
      <c r="B35" s="20"/>
      <c r="C35" s="2"/>
      <c r="D35" s="2"/>
      <c r="E35" s="2"/>
    </row>
    <row r="36" spans="1:10" s="6" customFormat="1" ht="36">
      <c r="B36" s="152" t="s">
        <v>212</v>
      </c>
      <c r="C36" s="36" t="s">
        <v>72</v>
      </c>
      <c r="D36" s="36" t="s">
        <v>73</v>
      </c>
      <c r="E36" s="36" t="s">
        <v>74</v>
      </c>
      <c r="F36" s="36" t="s">
        <v>75</v>
      </c>
      <c r="G36" s="36" t="s">
        <v>76</v>
      </c>
      <c r="H36" s="36" t="s">
        <v>77</v>
      </c>
      <c r="I36" s="36" t="s">
        <v>78</v>
      </c>
      <c r="J36" s="36" t="s">
        <v>116</v>
      </c>
    </row>
    <row r="37" spans="1:10" s="6" customFormat="1">
      <c r="B37" s="203" t="s">
        <v>79</v>
      </c>
      <c r="C37" s="203"/>
      <c r="D37" s="204"/>
      <c r="E37" s="205"/>
      <c r="F37" s="205"/>
      <c r="G37" s="205"/>
      <c r="H37" s="205"/>
      <c r="I37" s="204"/>
      <c r="J37" s="154"/>
    </row>
    <row r="38" spans="1:10" s="6" customFormat="1">
      <c r="B38" s="206" t="s">
        <v>80</v>
      </c>
      <c r="C38" s="190"/>
      <c r="D38" s="190"/>
      <c r="E38" s="191"/>
      <c r="F38" s="210"/>
      <c r="G38" s="213"/>
      <c r="H38" s="211">
        <f>+F38*G38</f>
        <v>0</v>
      </c>
      <c r="I38" s="210" t="s">
        <v>46</v>
      </c>
      <c r="J38" s="167">
        <f>IFERROR((H38-I38)/I38,0)</f>
        <v>0</v>
      </c>
    </row>
    <row r="39" spans="1:10" s="6" customFormat="1">
      <c r="B39" s="207" t="s">
        <v>81</v>
      </c>
      <c r="C39" s="190"/>
      <c r="D39" s="190"/>
      <c r="E39" s="191"/>
      <c r="F39" s="210"/>
      <c r="G39" s="213"/>
      <c r="H39" s="211">
        <f>+F39*G39</f>
        <v>0</v>
      </c>
      <c r="I39" s="210">
        <v>0</v>
      </c>
      <c r="J39" s="167">
        <f>IFERROR((H39-I39)/I39,0)</f>
        <v>0</v>
      </c>
    </row>
    <row r="40" spans="1:10" s="6" customFormat="1">
      <c r="B40" s="206" t="s">
        <v>82</v>
      </c>
      <c r="C40" s="190"/>
      <c r="D40" s="190"/>
      <c r="E40" s="191"/>
      <c r="F40" s="210"/>
      <c r="G40" s="213"/>
      <c r="H40" s="211">
        <f>+F40*G40</f>
        <v>0</v>
      </c>
      <c r="I40" s="210">
        <v>0</v>
      </c>
      <c r="J40" s="167">
        <f>IFERROR((H40-I40)/I40,0)</f>
        <v>0</v>
      </c>
    </row>
    <row r="41" spans="1:10" s="6" customFormat="1">
      <c r="B41" s="208" t="s">
        <v>83</v>
      </c>
      <c r="C41" s="204"/>
      <c r="D41" s="204"/>
      <c r="E41" s="208"/>
      <c r="F41" s="212"/>
      <c r="G41" s="214"/>
      <c r="H41" s="212"/>
      <c r="I41" s="212"/>
      <c r="J41" s="154"/>
    </row>
    <row r="42" spans="1:10" s="6" customFormat="1">
      <c r="B42" s="206" t="s">
        <v>84</v>
      </c>
      <c r="C42" s="190"/>
      <c r="D42" s="190"/>
      <c r="E42" s="191"/>
      <c r="F42" s="210"/>
      <c r="G42" s="213"/>
      <c r="H42" s="211">
        <f>+F42*G42</f>
        <v>0</v>
      </c>
      <c r="I42" s="210">
        <v>0</v>
      </c>
      <c r="J42" s="167">
        <f>IFERROR((H42-I42)/I42,0)</f>
        <v>0</v>
      </c>
    </row>
    <row r="43" spans="1:10" s="6" customFormat="1">
      <c r="B43" s="206" t="s">
        <v>85</v>
      </c>
      <c r="C43" s="190"/>
      <c r="D43" s="190"/>
      <c r="E43" s="191"/>
      <c r="F43" s="210"/>
      <c r="G43" s="213"/>
      <c r="H43" s="211">
        <f>+F43*G43</f>
        <v>0</v>
      </c>
      <c r="I43" s="210">
        <v>0</v>
      </c>
      <c r="J43" s="167">
        <f>IFERROR((H43-I43)/I43,0)</f>
        <v>0</v>
      </c>
    </row>
    <row r="44" spans="1:10" s="6" customFormat="1">
      <c r="B44" s="206" t="s">
        <v>82</v>
      </c>
      <c r="C44" s="190"/>
      <c r="D44" s="190"/>
      <c r="E44" s="191"/>
      <c r="F44" s="210"/>
      <c r="G44" s="213"/>
      <c r="H44" s="211">
        <f>+F44*G44</f>
        <v>0</v>
      </c>
      <c r="I44" s="210">
        <v>0</v>
      </c>
      <c r="J44" s="167">
        <f>IFERROR((H44-I44)/I44,0)</f>
        <v>0</v>
      </c>
    </row>
    <row r="45" spans="1:10" s="6" customFormat="1">
      <c r="B45" s="209" t="s">
        <v>86</v>
      </c>
      <c r="C45" s="204"/>
      <c r="D45" s="204"/>
      <c r="E45" s="208"/>
      <c r="F45" s="212"/>
      <c r="G45" s="214"/>
      <c r="H45" s="212"/>
      <c r="I45" s="212"/>
      <c r="J45" s="154"/>
    </row>
    <row r="46" spans="1:10" s="6" customFormat="1">
      <c r="B46" s="206" t="s">
        <v>87</v>
      </c>
      <c r="C46" s="190"/>
      <c r="D46" s="190"/>
      <c r="E46" s="191"/>
      <c r="F46" s="210"/>
      <c r="G46" s="213"/>
      <c r="H46" s="211">
        <f>+F46*G46</f>
        <v>0</v>
      </c>
      <c r="I46" s="210">
        <v>0</v>
      </c>
      <c r="J46" s="167">
        <f>IFERROR((H46-I46)/I46,0)</f>
        <v>0</v>
      </c>
    </row>
    <row r="47" spans="1:10" s="6" customFormat="1">
      <c r="B47" s="206" t="s">
        <v>88</v>
      </c>
      <c r="C47" s="195"/>
      <c r="D47" s="195"/>
      <c r="E47" s="191"/>
      <c r="F47" s="210"/>
      <c r="G47" s="213"/>
      <c r="H47" s="211">
        <f>+F47*G47</f>
        <v>0</v>
      </c>
      <c r="I47" s="210">
        <v>0</v>
      </c>
      <c r="J47" s="167">
        <f>IFERROR((H47-I47)/I47,0)</f>
        <v>0</v>
      </c>
    </row>
    <row r="48" spans="1:10" s="6" customFormat="1">
      <c r="B48" s="206" t="s">
        <v>89</v>
      </c>
      <c r="C48" s="195"/>
      <c r="D48" s="195"/>
      <c r="E48" s="191"/>
      <c r="F48" s="210"/>
      <c r="G48" s="213"/>
      <c r="H48" s="211">
        <f>+F48*G48</f>
        <v>0</v>
      </c>
      <c r="I48" s="210">
        <v>0</v>
      </c>
      <c r="J48" s="167">
        <f>IFERROR((H48-I48)/I48,0)</f>
        <v>0</v>
      </c>
    </row>
    <row r="49" spans="2:10" s="6" customFormat="1">
      <c r="B49" s="206" t="s">
        <v>125</v>
      </c>
      <c r="C49" s="195"/>
      <c r="D49" s="195"/>
      <c r="E49" s="191"/>
      <c r="F49" s="210"/>
      <c r="G49" s="213"/>
      <c r="H49" s="211">
        <f>+F49*G49</f>
        <v>0</v>
      </c>
      <c r="I49" s="210">
        <v>0</v>
      </c>
      <c r="J49" s="167">
        <f>IFERROR((H49-I49)/I49,0)</f>
        <v>0</v>
      </c>
    </row>
    <row r="50" spans="2:10" s="6" customFormat="1" ht="15" thickBot="1">
      <c r="B50" s="60"/>
      <c r="C50" s="61"/>
      <c r="D50" s="61"/>
      <c r="E50" s="201" t="s">
        <v>127</v>
      </c>
      <c r="F50" s="201"/>
      <c r="G50" s="201"/>
      <c r="H50" s="202">
        <f>SUM(H38:H49)</f>
        <v>0</v>
      </c>
      <c r="I50" s="202">
        <f>SUM(I38:I49)</f>
        <v>0</v>
      </c>
      <c r="J50" s="2"/>
    </row>
    <row r="51" spans="2:10" s="6" customFormat="1">
      <c r="B51" s="20"/>
      <c r="C51" s="2"/>
      <c r="D51" s="2"/>
      <c r="E51" s="2"/>
    </row>
    <row r="52" spans="2:10" s="6" customFormat="1" ht="15" thickBot="1">
      <c r="B52" s="20"/>
      <c r="C52" s="2"/>
      <c r="D52" s="2"/>
      <c r="E52" s="2"/>
    </row>
    <row r="53" spans="2:10" ht="57.6">
      <c r="B53" s="153" t="s">
        <v>211</v>
      </c>
      <c r="C53" s="41" t="s">
        <v>90</v>
      </c>
      <c r="D53" s="41" t="s">
        <v>91</v>
      </c>
      <c r="E53" s="41" t="s">
        <v>92</v>
      </c>
      <c r="F53" s="41" t="s">
        <v>196</v>
      </c>
      <c r="G53" s="41" t="s">
        <v>77</v>
      </c>
      <c r="H53" s="41" t="s">
        <v>78</v>
      </c>
      <c r="I53" s="41" t="s">
        <v>116</v>
      </c>
    </row>
    <row r="54" spans="2:10">
      <c r="B54" s="206" t="s">
        <v>94</v>
      </c>
      <c r="C54" s="190"/>
      <c r="D54" s="191"/>
      <c r="E54" s="191"/>
      <c r="F54" s="246"/>
      <c r="G54" s="247">
        <f>+E54*F54</f>
        <v>0</v>
      </c>
      <c r="H54" s="246"/>
      <c r="I54" s="49">
        <f>IFERROR((G54-H54)/H54,0)</f>
        <v>0</v>
      </c>
    </row>
    <row r="55" spans="2:10">
      <c r="B55" s="207" t="s">
        <v>95</v>
      </c>
      <c r="C55" s="190"/>
      <c r="D55" s="191"/>
      <c r="E55" s="191"/>
      <c r="F55" s="246"/>
      <c r="G55" s="247">
        <f t="shared" ref="G55:G63" si="3">+E55*F55</f>
        <v>0</v>
      </c>
      <c r="H55" s="246"/>
      <c r="I55" s="49">
        <f t="shared" ref="I55:I63" si="4">IFERROR((G55-H55)/H55,0)</f>
        <v>0</v>
      </c>
    </row>
    <row r="56" spans="2:10">
      <c r="B56" s="206" t="s">
        <v>82</v>
      </c>
      <c r="C56" s="190"/>
      <c r="D56" s="191"/>
      <c r="E56" s="191"/>
      <c r="F56" s="246"/>
      <c r="G56" s="247">
        <f t="shared" si="3"/>
        <v>0</v>
      </c>
      <c r="H56" s="246"/>
      <c r="I56" s="49">
        <f t="shared" si="4"/>
        <v>0</v>
      </c>
    </row>
    <row r="57" spans="2:10">
      <c r="B57" s="206" t="s">
        <v>96</v>
      </c>
      <c r="C57" s="190"/>
      <c r="D57" s="191"/>
      <c r="E57" s="191"/>
      <c r="F57" s="246"/>
      <c r="G57" s="247">
        <f t="shared" si="3"/>
        <v>0</v>
      </c>
      <c r="H57" s="246"/>
      <c r="I57" s="49">
        <f t="shared" si="4"/>
        <v>0</v>
      </c>
    </row>
    <row r="58" spans="2:10">
      <c r="B58" s="206" t="s">
        <v>97</v>
      </c>
      <c r="C58" s="190"/>
      <c r="D58" s="191"/>
      <c r="E58" s="191"/>
      <c r="F58" s="246"/>
      <c r="G58" s="247">
        <f t="shared" si="3"/>
        <v>0</v>
      </c>
      <c r="H58" s="246"/>
      <c r="I58" s="49">
        <f t="shared" si="4"/>
        <v>0</v>
      </c>
    </row>
    <row r="59" spans="2:10">
      <c r="B59" s="206" t="s">
        <v>98</v>
      </c>
      <c r="C59" s="190"/>
      <c r="D59" s="191"/>
      <c r="E59" s="191"/>
      <c r="F59" s="246"/>
      <c r="G59" s="247">
        <f t="shared" si="3"/>
        <v>0</v>
      </c>
      <c r="H59" s="246"/>
      <c r="I59" s="49">
        <f t="shared" si="4"/>
        <v>0</v>
      </c>
    </row>
    <row r="60" spans="2:10">
      <c r="B60" s="206" t="s">
        <v>99</v>
      </c>
      <c r="C60" s="190"/>
      <c r="D60" s="191"/>
      <c r="E60" s="191"/>
      <c r="F60" s="246"/>
      <c r="G60" s="247">
        <f>+E60*F60</f>
        <v>0</v>
      </c>
      <c r="H60" s="246"/>
      <c r="I60" s="49">
        <f>IFERROR((G60-H60)/H60,0)</f>
        <v>0</v>
      </c>
    </row>
    <row r="61" spans="2:10">
      <c r="B61" s="206" t="s">
        <v>100</v>
      </c>
      <c r="C61" s="190"/>
      <c r="D61" s="191"/>
      <c r="E61" s="191"/>
      <c r="F61" s="246"/>
      <c r="G61" s="247">
        <f>+E61*F61</f>
        <v>0</v>
      </c>
      <c r="H61" s="246"/>
      <c r="I61" s="49">
        <f>IFERROR((G61-H61)/H61,0)</f>
        <v>0</v>
      </c>
    </row>
    <row r="62" spans="2:10">
      <c r="B62" s="206" t="s">
        <v>200</v>
      </c>
      <c r="C62" s="190"/>
      <c r="D62" s="191"/>
      <c r="E62" s="191"/>
      <c r="F62" s="246"/>
      <c r="G62" s="247">
        <f t="shared" si="3"/>
        <v>0</v>
      </c>
      <c r="H62" s="246"/>
      <c r="I62" s="49">
        <f t="shared" si="4"/>
        <v>0</v>
      </c>
    </row>
    <row r="63" spans="2:10">
      <c r="B63" s="206" t="s">
        <v>201</v>
      </c>
      <c r="C63" s="190"/>
      <c r="D63" s="191"/>
      <c r="E63" s="191"/>
      <c r="F63" s="246"/>
      <c r="G63" s="247">
        <f t="shared" si="3"/>
        <v>0</v>
      </c>
      <c r="H63" s="246"/>
      <c r="I63" s="49">
        <f t="shared" si="4"/>
        <v>0</v>
      </c>
    </row>
    <row r="64" spans="2:10" s="99" customFormat="1" ht="16.2" thickBot="1">
      <c r="C64" s="121"/>
      <c r="D64" s="316" t="s">
        <v>172</v>
      </c>
      <c r="E64" s="317"/>
      <c r="F64" s="318"/>
      <c r="G64" s="55">
        <f>SUM(G54:G63)</f>
        <v>0</v>
      </c>
      <c r="H64" s="55">
        <f>SUM(H54:H63)</f>
        <v>0</v>
      </c>
    </row>
    <row r="65" spans="1:9" ht="16.2" thickBot="1">
      <c r="C65" s="122"/>
      <c r="D65" s="123"/>
      <c r="E65" s="123"/>
      <c r="F65" s="123"/>
      <c r="G65" s="124"/>
      <c r="H65" s="124"/>
    </row>
    <row r="66" spans="1:9" s="99" customFormat="1" ht="16.2" thickBot="1">
      <c r="C66" s="121"/>
      <c r="D66" s="319" t="s">
        <v>173</v>
      </c>
      <c r="E66" s="320"/>
      <c r="F66" s="321"/>
      <c r="G66" s="125">
        <f>SUM(G64,H50,G33)</f>
        <v>0</v>
      </c>
      <c r="H66" s="126"/>
    </row>
    <row r="67" spans="1:9" s="99" customFormat="1" ht="15.6">
      <c r="C67" s="121"/>
      <c r="D67" s="156"/>
      <c r="E67" s="156"/>
      <c r="F67" s="156"/>
      <c r="G67" s="126"/>
      <c r="H67" s="126"/>
    </row>
    <row r="68" spans="1:9" s="6" customFormat="1" ht="15" thickBot="1">
      <c r="B68" s="18" t="s">
        <v>25</v>
      </c>
    </row>
    <row r="69" spans="1:9" s="6" customFormat="1" ht="15" thickBot="1">
      <c r="B69" s="280" t="s">
        <v>62</v>
      </c>
      <c r="C69" s="281"/>
      <c r="D69" s="281"/>
      <c r="E69" s="281"/>
      <c r="F69" s="282"/>
      <c r="G69" s="282"/>
      <c r="H69" s="283"/>
    </row>
    <row r="70" spans="1:9" s="6" customFormat="1">
      <c r="A70" s="2"/>
      <c r="B70" s="306" t="s">
        <v>219</v>
      </c>
      <c r="C70" s="307"/>
      <c r="D70" s="307"/>
      <c r="E70" s="307"/>
      <c r="F70" s="308"/>
      <c r="G70" s="308"/>
      <c r="H70" s="309"/>
      <c r="I70" s="2"/>
    </row>
    <row r="71" spans="1:9" s="6" customFormat="1" ht="15" thickBot="1">
      <c r="A71" s="2"/>
      <c r="B71" s="310"/>
      <c r="C71" s="311"/>
      <c r="D71" s="311"/>
      <c r="E71" s="311"/>
      <c r="F71" s="312"/>
      <c r="G71" s="312"/>
      <c r="H71" s="313"/>
      <c r="I71" s="2"/>
    </row>
    <row r="72" spans="1:9" s="6" customFormat="1" ht="17.399999999999999">
      <c r="A72" s="2"/>
      <c r="B72" s="91"/>
      <c r="G72" s="2"/>
      <c r="H72" s="2"/>
      <c r="I72" s="2"/>
    </row>
    <row r="73" spans="1:9" s="6" customFormat="1" ht="36">
      <c r="B73" s="152" t="s">
        <v>197</v>
      </c>
      <c r="C73" s="83" t="s">
        <v>34</v>
      </c>
      <c r="D73" s="83" t="s">
        <v>33</v>
      </c>
      <c r="E73" s="83" t="s">
        <v>35</v>
      </c>
      <c r="F73" s="83" t="s">
        <v>36</v>
      </c>
      <c r="G73" s="36" t="s">
        <v>78</v>
      </c>
      <c r="H73" s="36" t="s">
        <v>116</v>
      </c>
    </row>
    <row r="74" spans="1:9" s="6" customFormat="1" ht="15.6">
      <c r="B74" s="243"/>
      <c r="C74" s="244"/>
      <c r="D74" s="251"/>
      <c r="E74" s="245">
        <f>C74*D74</f>
        <v>0</v>
      </c>
      <c r="F74" s="245">
        <f>E74*12</f>
        <v>0</v>
      </c>
      <c r="G74" s="175"/>
      <c r="H74" s="178">
        <f>IFERROR((F74-G74)/G74,0)</f>
        <v>0</v>
      </c>
    </row>
    <row r="75" spans="1:9" s="6" customFormat="1" ht="15.6">
      <c r="B75" s="243"/>
      <c r="C75" s="244"/>
      <c r="D75" s="251"/>
      <c r="E75" s="245">
        <f t="shared" ref="E75:E88" si="5">C75*D75</f>
        <v>0</v>
      </c>
      <c r="F75" s="245">
        <f t="shared" ref="F75:F88" si="6">E75*12</f>
        <v>0</v>
      </c>
      <c r="G75" s="175"/>
      <c r="H75" s="178">
        <f t="shared" ref="H75:H88" si="7">IFERROR((F75-G75)/G75,0)</f>
        <v>0</v>
      </c>
    </row>
    <row r="76" spans="1:9" s="6" customFormat="1" ht="15.6">
      <c r="B76" s="243"/>
      <c r="C76" s="244"/>
      <c r="D76" s="251"/>
      <c r="E76" s="245">
        <f t="shared" si="5"/>
        <v>0</v>
      </c>
      <c r="F76" s="245">
        <f t="shared" si="6"/>
        <v>0</v>
      </c>
      <c r="G76" s="175"/>
      <c r="H76" s="178">
        <f t="shared" si="7"/>
        <v>0</v>
      </c>
    </row>
    <row r="77" spans="1:9" s="6" customFormat="1" ht="15.6">
      <c r="B77" s="243"/>
      <c r="C77" s="244"/>
      <c r="D77" s="251"/>
      <c r="E77" s="245">
        <f t="shared" si="5"/>
        <v>0</v>
      </c>
      <c r="F77" s="245">
        <f t="shared" si="6"/>
        <v>0</v>
      </c>
      <c r="G77" s="175"/>
      <c r="H77" s="178">
        <f t="shared" si="7"/>
        <v>0</v>
      </c>
    </row>
    <row r="78" spans="1:9" s="6" customFormat="1" ht="15.6">
      <c r="B78" s="243"/>
      <c r="C78" s="244"/>
      <c r="D78" s="251"/>
      <c r="E78" s="245">
        <f t="shared" si="5"/>
        <v>0</v>
      </c>
      <c r="F78" s="245">
        <f t="shared" si="6"/>
        <v>0</v>
      </c>
      <c r="G78" s="175"/>
      <c r="H78" s="178">
        <f t="shared" si="7"/>
        <v>0</v>
      </c>
    </row>
    <row r="79" spans="1:9" s="6" customFormat="1" ht="15.6">
      <c r="B79" s="243"/>
      <c r="C79" s="244"/>
      <c r="D79" s="251"/>
      <c r="E79" s="245">
        <f t="shared" si="5"/>
        <v>0</v>
      </c>
      <c r="F79" s="245">
        <f t="shared" si="6"/>
        <v>0</v>
      </c>
      <c r="G79" s="175"/>
      <c r="H79" s="178">
        <f t="shared" si="7"/>
        <v>0</v>
      </c>
    </row>
    <row r="80" spans="1:9" s="6" customFormat="1" ht="15.6">
      <c r="B80" s="243"/>
      <c r="C80" s="244"/>
      <c r="D80" s="251"/>
      <c r="E80" s="245">
        <f t="shared" si="5"/>
        <v>0</v>
      </c>
      <c r="F80" s="245">
        <f t="shared" si="6"/>
        <v>0</v>
      </c>
      <c r="G80" s="175"/>
      <c r="H80" s="178">
        <f t="shared" si="7"/>
        <v>0</v>
      </c>
    </row>
    <row r="81" spans="1:10" s="6" customFormat="1" ht="15.6">
      <c r="B81" s="243"/>
      <c r="C81" s="244"/>
      <c r="D81" s="251"/>
      <c r="E81" s="245">
        <f t="shared" si="5"/>
        <v>0</v>
      </c>
      <c r="F81" s="245">
        <f t="shared" si="6"/>
        <v>0</v>
      </c>
      <c r="G81" s="175"/>
      <c r="H81" s="178">
        <f t="shared" si="7"/>
        <v>0</v>
      </c>
    </row>
    <row r="82" spans="1:10" s="6" customFormat="1" ht="15.6">
      <c r="B82" s="243"/>
      <c r="C82" s="244"/>
      <c r="D82" s="251"/>
      <c r="E82" s="245">
        <f t="shared" si="5"/>
        <v>0</v>
      </c>
      <c r="F82" s="245">
        <f t="shared" si="6"/>
        <v>0</v>
      </c>
      <c r="G82" s="175"/>
      <c r="H82" s="178">
        <f t="shared" si="7"/>
        <v>0</v>
      </c>
    </row>
    <row r="83" spans="1:10" s="6" customFormat="1" ht="15.6">
      <c r="B83" s="243"/>
      <c r="C83" s="244"/>
      <c r="D83" s="251"/>
      <c r="E83" s="245">
        <f t="shared" si="5"/>
        <v>0</v>
      </c>
      <c r="F83" s="245">
        <f t="shared" si="6"/>
        <v>0</v>
      </c>
      <c r="G83" s="175"/>
      <c r="H83" s="178">
        <f t="shared" si="7"/>
        <v>0</v>
      </c>
    </row>
    <row r="84" spans="1:10" s="6" customFormat="1" ht="15.6">
      <c r="B84" s="243"/>
      <c r="C84" s="244"/>
      <c r="D84" s="251"/>
      <c r="E84" s="245">
        <f t="shared" si="5"/>
        <v>0</v>
      </c>
      <c r="F84" s="245">
        <f t="shared" si="6"/>
        <v>0</v>
      </c>
      <c r="G84" s="175"/>
      <c r="H84" s="178">
        <f t="shared" si="7"/>
        <v>0</v>
      </c>
    </row>
    <row r="85" spans="1:10" s="6" customFormat="1" ht="15.6">
      <c r="B85" s="243"/>
      <c r="C85" s="244"/>
      <c r="D85" s="251"/>
      <c r="E85" s="245">
        <f t="shared" si="5"/>
        <v>0</v>
      </c>
      <c r="F85" s="245">
        <f t="shared" si="6"/>
        <v>0</v>
      </c>
      <c r="G85" s="175"/>
      <c r="H85" s="178">
        <f t="shared" si="7"/>
        <v>0</v>
      </c>
    </row>
    <row r="86" spans="1:10" s="6" customFormat="1" ht="15.6">
      <c r="B86" s="243"/>
      <c r="C86" s="244"/>
      <c r="D86" s="251"/>
      <c r="E86" s="245">
        <f t="shared" si="5"/>
        <v>0</v>
      </c>
      <c r="F86" s="245">
        <f t="shared" si="6"/>
        <v>0</v>
      </c>
      <c r="G86" s="175"/>
      <c r="H86" s="178">
        <f t="shared" si="7"/>
        <v>0</v>
      </c>
    </row>
    <row r="87" spans="1:10" s="6" customFormat="1" ht="15.6">
      <c r="B87" s="243"/>
      <c r="C87" s="244"/>
      <c r="D87" s="251"/>
      <c r="E87" s="245">
        <f t="shared" si="5"/>
        <v>0</v>
      </c>
      <c r="F87" s="245">
        <f t="shared" si="6"/>
        <v>0</v>
      </c>
      <c r="G87" s="175"/>
      <c r="H87" s="178">
        <f t="shared" si="7"/>
        <v>0</v>
      </c>
    </row>
    <row r="88" spans="1:10" s="6" customFormat="1" ht="15.6">
      <c r="B88" s="243"/>
      <c r="C88" s="244"/>
      <c r="D88" s="251"/>
      <c r="E88" s="245">
        <f t="shared" si="5"/>
        <v>0</v>
      </c>
      <c r="F88" s="245">
        <f t="shared" si="6"/>
        <v>0</v>
      </c>
      <c r="G88" s="175"/>
      <c r="H88" s="178">
        <f t="shared" si="7"/>
        <v>0</v>
      </c>
    </row>
    <row r="89" spans="1:10" s="6" customFormat="1" ht="15" thickBot="1">
      <c r="B89" s="304" t="s">
        <v>32</v>
      </c>
      <c r="C89" s="315"/>
      <c r="D89" s="315"/>
      <c r="E89" s="315"/>
      <c r="F89" s="179">
        <f>SUM(F74:F88)</f>
        <v>0</v>
      </c>
      <c r="G89" s="179">
        <f>SUM(G74:G88)</f>
        <v>0</v>
      </c>
    </row>
    <row r="90" spans="1:10" s="6" customFormat="1">
      <c r="B90" s="24"/>
      <c r="C90" s="24"/>
      <c r="D90" s="24"/>
      <c r="E90" s="25"/>
      <c r="I90" s="155"/>
    </row>
    <row r="91" spans="1:10" s="6" customFormat="1">
      <c r="B91" s="24"/>
      <c r="C91" s="24"/>
      <c r="D91" s="24"/>
      <c r="E91" s="25"/>
      <c r="I91" s="2"/>
      <c r="J91" s="155"/>
    </row>
    <row r="92" spans="1:10" s="6" customFormat="1" ht="15" thickBot="1">
      <c r="B92" s="18" t="s">
        <v>162</v>
      </c>
      <c r="J92" s="155"/>
    </row>
    <row r="93" spans="1:10" s="6" customFormat="1" ht="15" thickBot="1">
      <c r="B93" s="280" t="s">
        <v>163</v>
      </c>
      <c r="C93" s="281"/>
      <c r="D93" s="281"/>
      <c r="E93" s="281"/>
      <c r="F93" s="282"/>
      <c r="G93" s="282"/>
      <c r="H93" s="283"/>
    </row>
    <row r="94" spans="1:10" s="6" customFormat="1">
      <c r="A94" s="2"/>
      <c r="B94" s="306" t="s">
        <v>218</v>
      </c>
      <c r="C94" s="307"/>
      <c r="D94" s="307"/>
      <c r="E94" s="307"/>
      <c r="F94" s="308"/>
      <c r="G94" s="308"/>
      <c r="H94" s="309"/>
      <c r="I94" s="2"/>
    </row>
    <row r="95" spans="1:10" s="6" customFormat="1" ht="15" thickBot="1">
      <c r="A95" s="2"/>
      <c r="B95" s="310"/>
      <c r="C95" s="311"/>
      <c r="D95" s="311"/>
      <c r="E95" s="311"/>
      <c r="F95" s="312"/>
      <c r="G95" s="312"/>
      <c r="H95" s="313"/>
      <c r="I95" s="2"/>
    </row>
    <row r="96" spans="1:10" s="6" customFormat="1" ht="17.399999999999999">
      <c r="A96" s="2"/>
      <c r="B96" s="21"/>
      <c r="C96" s="91" t="str">
        <f>CONCATENATE(C98,C99,C100,C107,D98,D99,D100,D107,E98,E99,E100,E107)</f>
        <v/>
      </c>
      <c r="G96" s="2"/>
      <c r="I96" s="2"/>
    </row>
    <row r="97" spans="1:9" s="6" customFormat="1" ht="54">
      <c r="A97" s="2"/>
      <c r="B97" s="152" t="s">
        <v>198</v>
      </c>
      <c r="C97" s="180" t="s">
        <v>164</v>
      </c>
      <c r="D97" s="180" t="s">
        <v>165</v>
      </c>
      <c r="E97" s="83" t="s">
        <v>166</v>
      </c>
      <c r="F97" s="83" t="s">
        <v>36</v>
      </c>
      <c r="G97" s="36" t="s">
        <v>78</v>
      </c>
      <c r="H97" s="36" t="s">
        <v>116</v>
      </c>
      <c r="I97" s="2"/>
    </row>
    <row r="98" spans="1:9" ht="15.6">
      <c r="B98" s="169" t="s">
        <v>167</v>
      </c>
      <c r="C98" s="176"/>
      <c r="D98" s="176"/>
      <c r="E98" s="181"/>
      <c r="F98" s="110">
        <f t="shared" ref="F98:F107" si="8">D98*E98</f>
        <v>0</v>
      </c>
      <c r="G98" s="175"/>
      <c r="H98" s="178">
        <f>IFERROR((F98-G98)/G98,0)</f>
        <v>0</v>
      </c>
    </row>
    <row r="99" spans="1:9" ht="15.6">
      <c r="A99" s="6"/>
      <c r="B99" s="169" t="s">
        <v>168</v>
      </c>
      <c r="C99" s="176"/>
      <c r="D99" s="176"/>
      <c r="E99" s="181"/>
      <c r="F99" s="110">
        <f t="shared" si="8"/>
        <v>0</v>
      </c>
      <c r="G99" s="175"/>
      <c r="H99" s="178">
        <f t="shared" ref="H99:H107" si="9">IFERROR((F99-G99)/G99,0)</f>
        <v>0</v>
      </c>
      <c r="I99" s="6"/>
    </row>
    <row r="100" spans="1:9" ht="15.6">
      <c r="A100" s="6"/>
      <c r="B100" s="169" t="s">
        <v>169</v>
      </c>
      <c r="C100" s="176"/>
      <c r="D100" s="176"/>
      <c r="E100" s="181"/>
      <c r="F100" s="110">
        <f t="shared" si="8"/>
        <v>0</v>
      </c>
      <c r="G100" s="175"/>
      <c r="H100" s="178">
        <f t="shared" si="9"/>
        <v>0</v>
      </c>
      <c r="I100" s="6"/>
    </row>
    <row r="101" spans="1:9" ht="15.6">
      <c r="A101" s="6"/>
      <c r="B101" s="169"/>
      <c r="C101" s="176"/>
      <c r="D101" s="176"/>
      <c r="E101" s="181"/>
      <c r="F101" s="110">
        <f t="shared" si="8"/>
        <v>0</v>
      </c>
      <c r="G101" s="175"/>
      <c r="H101" s="178">
        <f t="shared" si="9"/>
        <v>0</v>
      </c>
      <c r="I101" s="6"/>
    </row>
    <row r="102" spans="1:9" ht="15.6">
      <c r="A102" s="6"/>
      <c r="B102" s="169"/>
      <c r="C102" s="176"/>
      <c r="D102" s="176"/>
      <c r="E102" s="181"/>
      <c r="F102" s="110">
        <f t="shared" si="8"/>
        <v>0</v>
      </c>
      <c r="G102" s="175"/>
      <c r="H102" s="178">
        <f t="shared" si="9"/>
        <v>0</v>
      </c>
      <c r="I102" s="6"/>
    </row>
    <row r="103" spans="1:9" ht="15.6">
      <c r="A103" s="6"/>
      <c r="B103" s="169"/>
      <c r="C103" s="176"/>
      <c r="D103" s="176"/>
      <c r="E103" s="181"/>
      <c r="F103" s="110">
        <f t="shared" si="8"/>
        <v>0</v>
      </c>
      <c r="G103" s="175"/>
      <c r="H103" s="178">
        <f t="shared" si="9"/>
        <v>0</v>
      </c>
      <c r="I103" s="6"/>
    </row>
    <row r="104" spans="1:9" ht="15.6">
      <c r="A104" s="6"/>
      <c r="B104" s="169"/>
      <c r="C104" s="176"/>
      <c r="D104" s="176"/>
      <c r="E104" s="181"/>
      <c r="F104" s="110">
        <f t="shared" si="8"/>
        <v>0</v>
      </c>
      <c r="G104" s="175"/>
      <c r="H104" s="178">
        <f t="shared" si="9"/>
        <v>0</v>
      </c>
      <c r="I104" s="6"/>
    </row>
    <row r="105" spans="1:9" ht="15.6">
      <c r="A105" s="6"/>
      <c r="B105" s="169"/>
      <c r="C105" s="176"/>
      <c r="D105" s="176"/>
      <c r="E105" s="181"/>
      <c r="F105" s="110">
        <f t="shared" si="8"/>
        <v>0</v>
      </c>
      <c r="G105" s="175"/>
      <c r="H105" s="178">
        <f t="shared" si="9"/>
        <v>0</v>
      </c>
      <c r="I105" s="6"/>
    </row>
    <row r="106" spans="1:9" ht="15.6">
      <c r="A106" s="6"/>
      <c r="B106" s="169"/>
      <c r="C106" s="176"/>
      <c r="D106" s="176"/>
      <c r="E106" s="181"/>
      <c r="F106" s="110">
        <f t="shared" si="8"/>
        <v>0</v>
      </c>
      <c r="G106" s="175"/>
      <c r="H106" s="178">
        <f t="shared" si="9"/>
        <v>0</v>
      </c>
      <c r="I106" s="6"/>
    </row>
    <row r="107" spans="1:9" ht="15.6">
      <c r="A107" s="6"/>
      <c r="B107" s="169"/>
      <c r="C107" s="176"/>
      <c r="D107" s="176"/>
      <c r="E107" s="181"/>
      <c r="F107" s="110">
        <f t="shared" si="8"/>
        <v>0</v>
      </c>
      <c r="G107" s="175"/>
      <c r="H107" s="178">
        <f t="shared" si="9"/>
        <v>0</v>
      </c>
      <c r="I107" s="6"/>
    </row>
    <row r="108" spans="1:9" ht="15" thickBot="1">
      <c r="A108" s="6"/>
      <c r="B108" s="304" t="s">
        <v>32</v>
      </c>
      <c r="C108" s="305"/>
      <c r="D108" s="305"/>
      <c r="E108" s="305"/>
      <c r="F108" s="179">
        <f>SUM(F98:F107)</f>
        <v>0</v>
      </c>
      <c r="G108" s="179">
        <f>SUM(G98:G107)</f>
        <v>0</v>
      </c>
      <c r="H108" s="6"/>
      <c r="I108" s="6"/>
    </row>
    <row r="109" spans="1:9" s="6" customFormat="1">
      <c r="D109" s="26"/>
      <c r="E109" s="27"/>
    </row>
    <row r="110" spans="1:9" s="6" customFormat="1">
      <c r="D110" s="26"/>
      <c r="E110" s="27"/>
    </row>
    <row r="111" spans="1:9" ht="15" thickBot="1">
      <c r="A111" s="6"/>
      <c r="B111" s="18" t="s">
        <v>162</v>
      </c>
      <c r="C111" s="6"/>
      <c r="D111" s="6"/>
      <c r="E111" s="6"/>
      <c r="F111" s="6"/>
      <c r="G111" s="6"/>
      <c r="H111" s="6"/>
      <c r="I111" s="6"/>
    </row>
    <row r="112" spans="1:9" ht="15" thickBot="1">
      <c r="A112" s="6"/>
      <c r="B112" s="280" t="s">
        <v>163</v>
      </c>
      <c r="C112" s="281"/>
      <c r="D112" s="281"/>
      <c r="E112" s="281"/>
      <c r="F112" s="282"/>
      <c r="G112" s="282"/>
      <c r="H112" s="283"/>
      <c r="I112" s="6"/>
    </row>
    <row r="113" spans="1:9">
      <c r="B113" s="306" t="s">
        <v>209</v>
      </c>
      <c r="C113" s="307"/>
      <c r="D113" s="307"/>
      <c r="E113" s="307"/>
      <c r="F113" s="308"/>
      <c r="G113" s="308"/>
      <c r="H113" s="309"/>
    </row>
    <row r="114" spans="1:9" ht="15" thickBot="1">
      <c r="B114" s="310"/>
      <c r="C114" s="311"/>
      <c r="D114" s="311"/>
      <c r="E114" s="311"/>
      <c r="F114" s="312"/>
      <c r="G114" s="312"/>
      <c r="H114" s="313"/>
    </row>
    <row r="115" spans="1:9"/>
    <row r="116" spans="1:9" ht="36">
      <c r="B116" s="152" t="s">
        <v>217</v>
      </c>
      <c r="C116" s="180" t="s">
        <v>164</v>
      </c>
      <c r="D116" s="180" t="s">
        <v>165</v>
      </c>
      <c r="E116" s="83" t="s">
        <v>166</v>
      </c>
      <c r="F116" s="83" t="s">
        <v>36</v>
      </c>
      <c r="G116" s="36" t="s">
        <v>78</v>
      </c>
      <c r="H116" s="36" t="s">
        <v>116</v>
      </c>
    </row>
    <row r="117" spans="1:9" ht="15.6">
      <c r="B117" s="169"/>
      <c r="C117" s="176"/>
      <c r="D117" s="177"/>
      <c r="E117" s="185"/>
      <c r="F117" s="71">
        <f>D117*E117</f>
        <v>0</v>
      </c>
      <c r="G117" s="175"/>
      <c r="H117" s="178">
        <f>IFERROR((F117-G117)/G117,0)</f>
        <v>0</v>
      </c>
    </row>
    <row r="118" spans="1:9" ht="15.6">
      <c r="B118" s="169"/>
      <c r="C118" s="176"/>
      <c r="D118" s="177"/>
      <c r="E118" s="185"/>
      <c r="F118" s="71">
        <f>D118*E118</f>
        <v>0</v>
      </c>
      <c r="G118" s="175"/>
      <c r="H118" s="178">
        <f t="shared" ref="H118:H126" si="10">IFERROR((F118-G118)/G118,0)</f>
        <v>0</v>
      </c>
    </row>
    <row r="119" spans="1:9" ht="15.6">
      <c r="B119" s="169"/>
      <c r="C119" s="176"/>
      <c r="D119" s="177"/>
      <c r="E119" s="185"/>
      <c r="F119" s="71">
        <f t="shared" ref="F119:F126" si="11">D119*E119</f>
        <v>0</v>
      </c>
      <c r="G119" s="175"/>
      <c r="H119" s="178">
        <f t="shared" si="10"/>
        <v>0</v>
      </c>
    </row>
    <row r="120" spans="1:9" ht="15.6">
      <c r="B120" s="169"/>
      <c r="C120" s="176"/>
      <c r="D120" s="177"/>
      <c r="E120" s="185"/>
      <c r="F120" s="71">
        <f t="shared" si="11"/>
        <v>0</v>
      </c>
      <c r="G120" s="175"/>
      <c r="H120" s="178">
        <f t="shared" si="10"/>
        <v>0</v>
      </c>
    </row>
    <row r="121" spans="1:9" ht="15.6">
      <c r="B121" s="169"/>
      <c r="C121" s="176"/>
      <c r="D121" s="177"/>
      <c r="E121" s="185"/>
      <c r="F121" s="71">
        <f t="shared" si="11"/>
        <v>0</v>
      </c>
      <c r="G121" s="175"/>
      <c r="H121" s="178">
        <f t="shared" si="10"/>
        <v>0</v>
      </c>
    </row>
    <row r="122" spans="1:9" ht="15.6">
      <c r="B122" s="169"/>
      <c r="C122" s="176"/>
      <c r="D122" s="177"/>
      <c r="E122" s="185"/>
      <c r="F122" s="71">
        <f t="shared" si="11"/>
        <v>0</v>
      </c>
      <c r="G122" s="175"/>
      <c r="H122" s="178">
        <f t="shared" si="10"/>
        <v>0</v>
      </c>
    </row>
    <row r="123" spans="1:9" ht="15.6">
      <c r="B123" s="169"/>
      <c r="C123" s="176"/>
      <c r="D123" s="177"/>
      <c r="E123" s="185"/>
      <c r="F123" s="71">
        <f t="shared" si="11"/>
        <v>0</v>
      </c>
      <c r="G123" s="175"/>
      <c r="H123" s="178">
        <f t="shared" si="10"/>
        <v>0</v>
      </c>
    </row>
    <row r="124" spans="1:9" ht="15.6">
      <c r="B124" s="169"/>
      <c r="C124" s="176"/>
      <c r="D124" s="177"/>
      <c r="E124" s="185"/>
      <c r="F124" s="71">
        <f t="shared" si="11"/>
        <v>0</v>
      </c>
      <c r="G124" s="175"/>
      <c r="H124" s="178">
        <f t="shared" si="10"/>
        <v>0</v>
      </c>
    </row>
    <row r="125" spans="1:9" ht="15.6">
      <c r="A125" s="6"/>
      <c r="B125" s="169"/>
      <c r="C125" s="176"/>
      <c r="D125" s="177"/>
      <c r="E125" s="185"/>
      <c r="F125" s="71">
        <f t="shared" si="11"/>
        <v>0</v>
      </c>
      <c r="G125" s="175"/>
      <c r="H125" s="178">
        <f t="shared" si="10"/>
        <v>0</v>
      </c>
      <c r="I125" s="6"/>
    </row>
    <row r="126" spans="1:9" ht="15.6">
      <c r="B126" s="169"/>
      <c r="C126" s="176"/>
      <c r="D126" s="177"/>
      <c r="E126" s="185"/>
      <c r="F126" s="71">
        <f t="shared" si="11"/>
        <v>0</v>
      </c>
      <c r="G126" s="175"/>
      <c r="H126" s="178">
        <f t="shared" si="10"/>
        <v>0</v>
      </c>
    </row>
    <row r="127" spans="1:9" ht="15" thickBot="1">
      <c r="B127" s="182"/>
      <c r="C127" s="314" t="s">
        <v>32</v>
      </c>
      <c r="D127" s="315"/>
      <c r="E127" s="315"/>
      <c r="F127" s="183">
        <f>SUM(F117:F126)</f>
        <v>0</v>
      </c>
      <c r="G127" s="184">
        <f>SUM(G117:G126)</f>
        <v>0</v>
      </c>
    </row>
    <row r="128" spans="1:9"/>
    <row r="129" spans="2:10"/>
    <row r="130" spans="2:10" ht="15" thickBot="1">
      <c r="B130" s="18" t="s">
        <v>215</v>
      </c>
      <c r="C130" s="6"/>
      <c r="D130" s="6"/>
      <c r="E130" s="6"/>
    </row>
    <row r="131" spans="2:10" ht="15" thickBot="1">
      <c r="B131" s="280" t="s">
        <v>214</v>
      </c>
      <c r="C131" s="281"/>
      <c r="D131" s="281"/>
      <c r="E131" s="281"/>
      <c r="F131" s="282"/>
      <c r="G131" s="282"/>
      <c r="H131" s="282"/>
      <c r="I131" s="282"/>
      <c r="J131" s="283"/>
    </row>
    <row r="132" spans="2:10">
      <c r="B132" s="306" t="s">
        <v>216</v>
      </c>
      <c r="C132" s="307"/>
      <c r="D132" s="307"/>
      <c r="E132" s="307"/>
      <c r="F132" s="308"/>
      <c r="G132" s="308"/>
      <c r="H132" s="308"/>
      <c r="I132" s="308"/>
      <c r="J132" s="309"/>
    </row>
    <row r="133" spans="2:10" ht="15" thickBot="1">
      <c r="B133" s="310"/>
      <c r="C133" s="311"/>
      <c r="D133" s="311"/>
      <c r="E133" s="311"/>
      <c r="F133" s="312"/>
      <c r="G133" s="312"/>
      <c r="H133" s="312"/>
      <c r="I133" s="312"/>
      <c r="J133" s="313"/>
    </row>
    <row r="134" spans="2:10"/>
    <row r="135" spans="2:10" ht="43.2">
      <c r="B135" s="152" t="s">
        <v>213</v>
      </c>
      <c r="C135" s="164" t="s">
        <v>208</v>
      </c>
      <c r="D135" s="164" t="s">
        <v>202</v>
      </c>
      <c r="E135" s="164" t="s">
        <v>203</v>
      </c>
      <c r="F135" s="164" t="s">
        <v>204</v>
      </c>
      <c r="G135" s="165" t="s">
        <v>205</v>
      </c>
      <c r="H135" s="166" t="s">
        <v>206</v>
      </c>
      <c r="I135" s="166" t="s">
        <v>207</v>
      </c>
      <c r="J135" s="36" t="s">
        <v>116</v>
      </c>
    </row>
    <row r="136" spans="2:10">
      <c r="B136" s="171"/>
      <c r="C136" s="168"/>
      <c r="D136" s="172"/>
      <c r="E136" s="172"/>
      <c r="F136" s="216">
        <f>+D136-E136</f>
        <v>0</v>
      </c>
      <c r="G136" s="170"/>
      <c r="H136" s="216">
        <f>IF(G136=0,0,F136/G136)</f>
        <v>0</v>
      </c>
      <c r="I136" s="172"/>
      <c r="J136" s="167">
        <f>IFERROR((H136-I136)/I136,0)</f>
        <v>0</v>
      </c>
    </row>
    <row r="137" spans="2:10">
      <c r="B137" s="169"/>
      <c r="C137" s="168"/>
      <c r="D137" s="173"/>
      <c r="E137" s="173"/>
      <c r="F137" s="216">
        <f t="shared" ref="F137:F145" si="12">+D137-E137</f>
        <v>0</v>
      </c>
      <c r="G137" s="170"/>
      <c r="H137" s="216">
        <f t="shared" ref="H137:H145" si="13">IF(G137=0,0,F137/G137)</f>
        <v>0</v>
      </c>
      <c r="I137" s="172"/>
      <c r="J137" s="167">
        <f t="shared" ref="J137:J145" si="14">IFERROR((H137-I137)/I137,0)</f>
        <v>0</v>
      </c>
    </row>
    <row r="138" spans="2:10">
      <c r="B138" s="169"/>
      <c r="C138" s="168"/>
      <c r="D138" s="173"/>
      <c r="E138" s="173"/>
      <c r="F138" s="216">
        <f t="shared" si="12"/>
        <v>0</v>
      </c>
      <c r="G138" s="170"/>
      <c r="H138" s="216">
        <f t="shared" si="13"/>
        <v>0</v>
      </c>
      <c r="I138" s="172"/>
      <c r="J138" s="167">
        <f t="shared" si="14"/>
        <v>0</v>
      </c>
    </row>
    <row r="139" spans="2:10">
      <c r="B139" s="169"/>
      <c r="C139" s="168"/>
      <c r="D139" s="173"/>
      <c r="E139" s="173"/>
      <c r="F139" s="216">
        <f t="shared" si="12"/>
        <v>0</v>
      </c>
      <c r="G139" s="170"/>
      <c r="H139" s="216">
        <f t="shared" si="13"/>
        <v>0</v>
      </c>
      <c r="I139" s="172"/>
      <c r="J139" s="167">
        <f t="shared" si="14"/>
        <v>0</v>
      </c>
    </row>
    <row r="140" spans="2:10">
      <c r="B140" s="169"/>
      <c r="C140" s="168"/>
      <c r="D140" s="173"/>
      <c r="E140" s="173"/>
      <c r="F140" s="216">
        <f t="shared" si="12"/>
        <v>0</v>
      </c>
      <c r="G140" s="170"/>
      <c r="H140" s="216">
        <f t="shared" si="13"/>
        <v>0</v>
      </c>
      <c r="I140" s="172"/>
      <c r="J140" s="167">
        <f t="shared" si="14"/>
        <v>0</v>
      </c>
    </row>
    <row r="141" spans="2:10">
      <c r="B141" s="169"/>
      <c r="C141" s="168"/>
      <c r="D141" s="173"/>
      <c r="E141" s="173"/>
      <c r="F141" s="216">
        <f t="shared" si="12"/>
        <v>0</v>
      </c>
      <c r="G141" s="170"/>
      <c r="H141" s="216">
        <f t="shared" si="13"/>
        <v>0</v>
      </c>
      <c r="I141" s="172"/>
      <c r="J141" s="167">
        <f t="shared" si="14"/>
        <v>0</v>
      </c>
    </row>
    <row r="142" spans="2:10">
      <c r="B142" s="169"/>
      <c r="C142" s="168"/>
      <c r="D142" s="173"/>
      <c r="E142" s="173"/>
      <c r="F142" s="216">
        <f t="shared" si="12"/>
        <v>0</v>
      </c>
      <c r="G142" s="170"/>
      <c r="H142" s="216">
        <f t="shared" si="13"/>
        <v>0</v>
      </c>
      <c r="I142" s="172"/>
      <c r="J142" s="167">
        <f t="shared" si="14"/>
        <v>0</v>
      </c>
    </row>
    <row r="143" spans="2:10">
      <c r="B143" s="169"/>
      <c r="C143" s="168"/>
      <c r="D143" s="173"/>
      <c r="E143" s="173"/>
      <c r="F143" s="216">
        <f t="shared" si="12"/>
        <v>0</v>
      </c>
      <c r="G143" s="170"/>
      <c r="H143" s="216">
        <f t="shared" si="13"/>
        <v>0</v>
      </c>
      <c r="I143" s="172"/>
      <c r="J143" s="167">
        <f t="shared" si="14"/>
        <v>0</v>
      </c>
    </row>
    <row r="144" spans="2:10">
      <c r="B144" s="169"/>
      <c r="C144" s="168"/>
      <c r="D144" s="173"/>
      <c r="E144" s="173"/>
      <c r="F144" s="216">
        <f t="shared" si="12"/>
        <v>0</v>
      </c>
      <c r="G144" s="170"/>
      <c r="H144" s="216">
        <f t="shared" si="13"/>
        <v>0</v>
      </c>
      <c r="I144" s="172"/>
      <c r="J144" s="167">
        <f t="shared" si="14"/>
        <v>0</v>
      </c>
    </row>
    <row r="145" spans="2:10">
      <c r="B145" s="169"/>
      <c r="C145" s="168"/>
      <c r="D145" s="173"/>
      <c r="E145" s="173"/>
      <c r="F145" s="216">
        <f t="shared" si="12"/>
        <v>0</v>
      </c>
      <c r="G145" s="170"/>
      <c r="H145" s="216">
        <f t="shared" si="13"/>
        <v>0</v>
      </c>
      <c r="I145" s="172"/>
      <c r="J145" s="167">
        <f t="shared" si="14"/>
        <v>0</v>
      </c>
    </row>
    <row r="146" spans="2:10" ht="15" thickBot="1">
      <c r="B146" s="302" t="s">
        <v>32</v>
      </c>
      <c r="C146" s="303"/>
      <c r="D146" s="303"/>
      <c r="E146" s="303"/>
      <c r="F146" s="303"/>
      <c r="G146" s="303"/>
      <c r="H146" s="174">
        <f>SUM(H136:H145)</f>
        <v>0</v>
      </c>
      <c r="I146" s="174">
        <f>SUM(I136:I145)</f>
        <v>0</v>
      </c>
      <c r="J146" s="31"/>
    </row>
    <row r="147" spans="2:10"/>
    <row r="148" spans="2:10" hidden="1"/>
  </sheetData>
  <sheetProtection password="AF0B" sheet="1" objects="1" scenarios="1" selectLockedCells="1"/>
  <mergeCells count="18">
    <mergeCell ref="D64:F64"/>
    <mergeCell ref="D66:F66"/>
    <mergeCell ref="B89:E89"/>
    <mergeCell ref="B5:I7"/>
    <mergeCell ref="B4:I4"/>
    <mergeCell ref="B16:I16"/>
    <mergeCell ref="B17:I18"/>
    <mergeCell ref="B146:G146"/>
    <mergeCell ref="B108:E108"/>
    <mergeCell ref="B69:H69"/>
    <mergeCell ref="B70:H71"/>
    <mergeCell ref="B93:H93"/>
    <mergeCell ref="B94:H95"/>
    <mergeCell ref="B112:H112"/>
    <mergeCell ref="B113:H114"/>
    <mergeCell ref="C127:E127"/>
    <mergeCell ref="B131:J131"/>
    <mergeCell ref="B132:J133"/>
  </mergeCells>
  <conditionalFormatting sqref="F13:F14 F19">
    <cfRule type="cellIs" dxfId="9" priority="10" operator="greaterThan">
      <formula>0.1</formula>
    </cfRule>
  </conditionalFormatting>
  <conditionalFormatting sqref="I21:I30">
    <cfRule type="cellIs" dxfId="8" priority="9" operator="greaterThan">
      <formula>0.1</formula>
    </cfRule>
  </conditionalFormatting>
  <conditionalFormatting sqref="I54:I63">
    <cfRule type="cellIs" dxfId="7" priority="8" operator="between">
      <formula>0.02</formula>
      <formula>20</formula>
    </cfRule>
  </conditionalFormatting>
  <conditionalFormatting sqref="J136:J145">
    <cfRule type="cellIs" dxfId="6" priority="7" operator="between">
      <formula>0.02</formula>
      <formula>20</formula>
    </cfRule>
  </conditionalFormatting>
  <conditionalFormatting sqref="H74:H88">
    <cfRule type="cellIs" dxfId="5" priority="6" operator="between">
      <formula>0.02</formula>
      <formula>20</formula>
    </cfRule>
  </conditionalFormatting>
  <conditionalFormatting sqref="H98:H107">
    <cfRule type="cellIs" dxfId="4" priority="5" operator="between">
      <formula>0.02</formula>
      <formula>20</formula>
    </cfRule>
  </conditionalFormatting>
  <conditionalFormatting sqref="H117:H126">
    <cfRule type="cellIs" dxfId="3" priority="4" operator="between">
      <formula>0.02</formula>
      <formula>20</formula>
    </cfRule>
  </conditionalFormatting>
  <conditionalFormatting sqref="J38:J40">
    <cfRule type="cellIs" dxfId="2" priority="3" operator="between">
      <formula>0.02</formula>
      <formula>20</formula>
    </cfRule>
  </conditionalFormatting>
  <conditionalFormatting sqref="J46:J49">
    <cfRule type="cellIs" dxfId="1" priority="1" operator="between">
      <formula>0.02</formula>
      <formula>20</formula>
    </cfRule>
  </conditionalFormatting>
  <conditionalFormatting sqref="J42:J44">
    <cfRule type="cellIs" dxfId="0" priority="2" operator="between">
      <formula>0.02</formula>
      <formula>20</formula>
    </cfRule>
  </conditionalFormatting>
  <dataValidations count="1">
    <dataValidation type="custom" allowBlank="1" showInputMessage="1" showErrorMessage="1" error="You may either fill out mileage charges or itemized vehicle charges, but not both. If you want to fill in itemized vehicle charges, please delete the data in Rows 49 to 53." sqref="C117:E126 C98:E107">
      <formula1>$B$72=""</formula1>
    </dataValidation>
  </dataValidation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abSelected="1" zoomScaleNormal="100" workbookViewId="0">
      <selection activeCell="C11" sqref="C11"/>
    </sheetView>
  </sheetViews>
  <sheetFormatPr defaultColWidth="0" defaultRowHeight="13.8" zeroHeight="1"/>
  <cols>
    <col min="1" max="1" width="3.109375" style="115" customWidth="1"/>
    <col min="2" max="2" width="41.88671875" style="115" customWidth="1"/>
    <col min="3" max="3" width="28.33203125" style="115" customWidth="1"/>
    <col min="4" max="4" width="14.33203125" style="115" bestFit="1" customWidth="1"/>
    <col min="5" max="5" width="3.44140625" style="115" customWidth="1"/>
    <col min="6" max="6" width="9" style="115" hidden="1" customWidth="1"/>
    <col min="7" max="10" width="0" style="115" hidden="1" customWidth="1"/>
    <col min="11" max="16384" width="9" style="115" hidden="1"/>
  </cols>
  <sheetData>
    <row r="1" spans="2:6" ht="14.4" thickBot="1"/>
    <row r="2" spans="2:6" ht="14.4">
      <c r="B2" s="257" t="s">
        <v>54</v>
      </c>
      <c r="C2" s="258"/>
      <c r="D2" s="259"/>
      <c r="E2" s="220"/>
      <c r="F2" s="220"/>
    </row>
    <row r="3" spans="2:6" ht="14.4">
      <c r="B3" s="260" t="s">
        <v>231</v>
      </c>
      <c r="C3" s="261"/>
      <c r="D3" s="262"/>
      <c r="E3" s="221"/>
      <c r="F3" s="221"/>
    </row>
    <row r="4" spans="2:6" ht="15" thickBot="1">
      <c r="B4" s="263"/>
      <c r="C4" s="264"/>
      <c r="D4" s="265"/>
      <c r="E4" s="221"/>
      <c r="F4" s="221"/>
    </row>
    <row r="5" spans="2:6"/>
    <row r="6" spans="2:6" s="128" customFormat="1" ht="13.95" customHeight="1">
      <c r="B6" s="83" t="s">
        <v>9</v>
      </c>
      <c r="C6" s="127"/>
      <c r="D6" s="256"/>
      <c r="E6" s="256"/>
      <c r="F6" s="256"/>
    </row>
    <row r="7" spans="2:6" ht="13.5" customHeight="1">
      <c r="B7" s="129" t="s">
        <v>10</v>
      </c>
      <c r="C7" s="217" t="s">
        <v>299</v>
      </c>
      <c r="D7" s="256"/>
      <c r="E7" s="256"/>
      <c r="F7" s="256"/>
    </row>
    <row r="8" spans="2:6" ht="13.5" customHeight="1">
      <c r="B8" s="129" t="s">
        <v>130</v>
      </c>
      <c r="C8" s="218">
        <v>235318</v>
      </c>
      <c r="D8" s="256"/>
      <c r="E8" s="256"/>
      <c r="F8" s="256"/>
    </row>
    <row r="9" spans="2:6" ht="14.4">
      <c r="B9" s="83" t="s">
        <v>11</v>
      </c>
      <c r="C9" s="127"/>
      <c r="D9" s="256"/>
      <c r="E9" s="256"/>
      <c r="F9" s="256"/>
    </row>
    <row r="10" spans="2:6" ht="13.5" customHeight="1">
      <c r="B10" s="130" t="s">
        <v>12</v>
      </c>
      <c r="C10" s="218">
        <v>892</v>
      </c>
      <c r="D10" s="256"/>
      <c r="E10" s="256"/>
      <c r="F10" s="256"/>
    </row>
    <row r="11" spans="2:6" ht="13.5" customHeight="1">
      <c r="B11" s="130" t="s">
        <v>229</v>
      </c>
      <c r="C11" s="218">
        <v>0</v>
      </c>
      <c r="D11" s="256"/>
      <c r="E11" s="256"/>
      <c r="F11" s="256"/>
    </row>
    <row r="12" spans="2:6" ht="14.4">
      <c r="B12" s="130" t="s">
        <v>189</v>
      </c>
      <c r="C12" s="218">
        <v>892</v>
      </c>
      <c r="D12" s="31"/>
      <c r="E12" s="31"/>
      <c r="F12" s="31"/>
    </row>
    <row r="13" spans="2:6" ht="14.4">
      <c r="B13" s="131" t="s">
        <v>194</v>
      </c>
      <c r="C13" s="219"/>
      <c r="D13" s="31"/>
      <c r="E13" s="31"/>
      <c r="F13" s="31"/>
    </row>
    <row r="14" spans="2:6" ht="14.4">
      <c r="B14" s="132" t="s">
        <v>191</v>
      </c>
      <c r="C14" s="133">
        <f>IFERROR(C12/C10,0)</f>
        <v>1</v>
      </c>
      <c r="D14" s="31"/>
      <c r="E14" s="31"/>
      <c r="F14" s="31"/>
    </row>
    <row r="15" spans="2:6" s="118" customFormat="1" ht="14.4">
      <c r="B15" s="83" t="s">
        <v>107</v>
      </c>
      <c r="C15" s="127"/>
      <c r="D15" s="31"/>
      <c r="E15" s="32"/>
      <c r="F15" s="32"/>
    </row>
    <row r="16" spans="2:6" s="118" customFormat="1" ht="14.4">
      <c r="B16" s="134"/>
      <c r="C16" s="135"/>
      <c r="D16" s="136" t="s">
        <v>108</v>
      </c>
      <c r="E16" s="32"/>
      <c r="F16" s="32"/>
    </row>
    <row r="17" spans="2:6" s="118" customFormat="1" ht="14.4">
      <c r="B17" s="129" t="s">
        <v>114</v>
      </c>
      <c r="C17" s="137">
        <f>'2. Staffing Wages'!C2</f>
        <v>12449435.563231003</v>
      </c>
      <c r="D17" s="109">
        <f>IFERROR(C17/$C$28,0)</f>
        <v>0.42699850321599336</v>
      </c>
      <c r="E17" s="32"/>
      <c r="F17" s="32"/>
    </row>
    <row r="18" spans="2:6" s="118" customFormat="1" ht="14.4">
      <c r="B18" s="129" t="s">
        <v>115</v>
      </c>
      <c r="C18" s="137">
        <f>'3. Staffing Benefits'!C2</f>
        <v>3205504.252521567</v>
      </c>
      <c r="D18" s="109">
        <f>IFERROR(C18/$C$28,0)</f>
        <v>0.1099443834965302</v>
      </c>
      <c r="E18" s="32"/>
      <c r="F18" s="32"/>
    </row>
    <row r="19" spans="2:6" s="118" customFormat="1" ht="14.4">
      <c r="B19" s="129" t="s">
        <v>109</v>
      </c>
      <c r="C19" s="137">
        <f>'4. Facility'!C2</f>
        <v>1227875.8157055525</v>
      </c>
      <c r="D19" s="109">
        <f>IFERROR(C19/$C$28,0)</f>
        <v>4.2114450312100406E-2</v>
      </c>
      <c r="E19" s="32"/>
      <c r="F19" s="32"/>
    </row>
    <row r="20" spans="2:6" s="118" customFormat="1" ht="14.4">
      <c r="B20" s="129" t="s">
        <v>110</v>
      </c>
      <c r="C20" s="137">
        <f>'6. ODCs'!C2</f>
        <v>-754412.13234234962</v>
      </c>
      <c r="D20" s="138">
        <f>IFERROR(C20/$C$28,0)</f>
        <v>-2.5875297693782835E-2</v>
      </c>
      <c r="E20" s="32"/>
      <c r="F20" s="32"/>
    </row>
    <row r="21" spans="2:6" s="142" customFormat="1" ht="14.4">
      <c r="B21" s="139" t="s">
        <v>154</v>
      </c>
      <c r="C21" s="140">
        <f>SUM(C17:C20)</f>
        <v>16128403.499115773</v>
      </c>
      <c r="D21" s="141">
        <f>IFERROR(C21/$C$28,0)</f>
        <v>0.55318203933084109</v>
      </c>
      <c r="E21" s="96"/>
      <c r="F21" s="96"/>
    </row>
    <row r="22" spans="2:6" s="118" customFormat="1" ht="14.4">
      <c r="B22" s="143"/>
      <c r="C22" s="144"/>
      <c r="D22" s="145"/>
      <c r="E22" s="32"/>
      <c r="F22" s="32"/>
    </row>
    <row r="23" spans="2:6" s="118" customFormat="1" ht="14.4">
      <c r="B23" s="85" t="s">
        <v>113</v>
      </c>
      <c r="C23" s="146">
        <f>'5. Depreciation &amp; Interest'!C2</f>
        <v>7304071.6094833333</v>
      </c>
      <c r="D23" s="109">
        <f>IFERROR(C23/$C$28,0)</f>
        <v>0.25051960217724001</v>
      </c>
      <c r="E23" s="32"/>
      <c r="F23" s="32"/>
    </row>
    <row r="24" spans="2:6" s="118" customFormat="1" ht="14.4">
      <c r="B24" s="85" t="s">
        <v>112</v>
      </c>
      <c r="C24" s="110">
        <f>'7. Contracted services'!C2</f>
        <v>1862653.5424612372</v>
      </c>
      <c r="D24" s="109">
        <f>IFERROR(C24/$C$28,0)</f>
        <v>6.3886452570585353E-2</v>
      </c>
      <c r="E24" s="32"/>
      <c r="F24" s="32"/>
    </row>
    <row r="25" spans="2:6" s="118" customFormat="1" ht="14.4">
      <c r="B25" s="129" t="s">
        <v>111</v>
      </c>
      <c r="C25" s="71">
        <f>'8. G&amp;A'!C2</f>
        <v>3860560.3489396586</v>
      </c>
      <c r="D25" s="138">
        <f>IFERROR(C25/$C$28,0)</f>
        <v>0.13241190592133353</v>
      </c>
      <c r="E25" s="32"/>
      <c r="F25" s="32"/>
    </row>
    <row r="26" spans="2:6" s="148" customFormat="1" ht="14.4">
      <c r="B26" s="139" t="s">
        <v>155</v>
      </c>
      <c r="C26" s="140">
        <f>SUM(C24,C25,C23)</f>
        <v>13027285.500884229</v>
      </c>
      <c r="D26" s="141">
        <f>IFERROR(C26/$C$28,0)</f>
        <v>0.44681796066915891</v>
      </c>
      <c r="E26" s="147"/>
      <c r="F26" s="147"/>
    </row>
    <row r="27" spans="2:6" s="148" customFormat="1" ht="14.4">
      <c r="B27" s="139"/>
      <c r="C27" s="140"/>
      <c r="D27" s="141"/>
      <c r="E27" s="147"/>
      <c r="F27" s="147"/>
    </row>
    <row r="28" spans="2:6" s="142" customFormat="1" ht="14.4">
      <c r="B28" s="149" t="s">
        <v>192</v>
      </c>
      <c r="C28" s="140">
        <f>C21+C26</f>
        <v>29155689</v>
      </c>
      <c r="D28" s="141">
        <f>IFERROR(C28/$C$28,0)</f>
        <v>1</v>
      </c>
      <c r="E28" s="150"/>
      <c r="F28" s="96"/>
    </row>
    <row r="29" spans="2:6" ht="14.4">
      <c r="B29" s="149" t="s">
        <v>193</v>
      </c>
      <c r="C29" s="140">
        <f>C28*C14</f>
        <v>29155689</v>
      </c>
      <c r="D29" s="31"/>
      <c r="E29" s="31"/>
      <c r="F29" s="31"/>
    </row>
    <row r="30" spans="2:6" ht="14.4">
      <c r="B30" s="85"/>
      <c r="C30" s="85"/>
      <c r="D30" s="31"/>
      <c r="E30" s="31"/>
      <c r="F30" s="31"/>
    </row>
    <row r="31" spans="2:6" ht="14.4">
      <c r="B31" s="85" t="s">
        <v>129</v>
      </c>
      <c r="C31" s="71">
        <f>IFERROR($C$28/365/C10,0)</f>
        <v>89.550000000000011</v>
      </c>
      <c r="D31" s="31"/>
      <c r="E31" s="31"/>
      <c r="F31" s="31"/>
    </row>
    <row r="32" spans="2:6" ht="14.4">
      <c r="B32" s="85" t="s">
        <v>190</v>
      </c>
      <c r="C32" s="71">
        <f>IFERROR($C$29/365/C12,0)</f>
        <v>89.550000000000011</v>
      </c>
      <c r="D32" s="31"/>
      <c r="E32" s="31"/>
      <c r="F32" s="31"/>
    </row>
    <row r="33" spans="2:6" s="142" customFormat="1" ht="14.4">
      <c r="B33" s="85"/>
      <c r="C33" s="85"/>
      <c r="D33" s="147"/>
      <c r="E33" s="96"/>
      <c r="F33" s="96"/>
    </row>
    <row r="34" spans="2:6" ht="14.4">
      <c r="B34" s="149" t="s">
        <v>31</v>
      </c>
      <c r="C34" s="151">
        <f>'9. Transportation'!C2</f>
        <v>0</v>
      </c>
      <c r="D34" s="31"/>
    </row>
    <row r="35" spans="2:6"/>
    <row r="36" spans="2:6" hidden="1"/>
    <row r="37" spans="2:6" hidden="1"/>
    <row r="38" spans="2:6" hidden="1"/>
    <row r="39" spans="2:6" hidden="1"/>
    <row r="40" spans="2:6" hidden="1"/>
    <row r="41" spans="2:6" hidden="1"/>
    <row r="42" spans="2:6" hidden="1"/>
    <row r="43" spans="2:6" hidden="1"/>
    <row r="44" spans="2:6" hidden="1"/>
    <row r="45" spans="2:6" hidden="1"/>
  </sheetData>
  <sheetProtection algorithmName="SHA-512" hashValue="gad+azUjz/k3sE23phDyz3LVYZLvOyCjnubt2phj/rGfr0761JJv4oxxFROor/UPUzbg+yM+ilm3WlCntSaEFA==" saltValue="NOk6mGBF6c+axNx1fQ4Rew==" spinCount="100000" sheet="1" objects="1" scenarios="1" selectLockedCells="1"/>
  <mergeCells count="3">
    <mergeCell ref="D6:F11"/>
    <mergeCell ref="B2:D2"/>
    <mergeCell ref="B3: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topLeftCell="A10" zoomScaleNormal="100" workbookViewId="0">
      <selection activeCell="F13" sqref="F13"/>
    </sheetView>
  </sheetViews>
  <sheetFormatPr defaultColWidth="0" defaultRowHeight="14.4" zeroHeight="1"/>
  <cols>
    <col min="1" max="1" width="3.33203125" style="31" customWidth="1"/>
    <col min="2" max="2" width="36.33203125" style="31" customWidth="1"/>
    <col min="3" max="3" width="21" style="31" bestFit="1" customWidth="1"/>
    <col min="4" max="4" width="11" style="31" bestFit="1" customWidth="1"/>
    <col min="5" max="5" width="15.88671875" style="31" bestFit="1" customWidth="1"/>
    <col min="6" max="6" width="17.5546875" style="31" bestFit="1" customWidth="1"/>
    <col min="7" max="7" width="19.44140625" style="31" bestFit="1" customWidth="1"/>
    <col min="8" max="8" width="15.6640625" style="31" bestFit="1" customWidth="1"/>
    <col min="9" max="9" width="12.5546875" style="31" bestFit="1" customWidth="1"/>
    <col min="10" max="10" width="11" style="31" bestFit="1" customWidth="1"/>
    <col min="11" max="11" width="3" style="31" customWidth="1"/>
    <col min="12" max="17" width="0" style="31" hidden="1" customWidth="1"/>
    <col min="18" max="16384" width="12" style="31" hidden="1"/>
  </cols>
  <sheetData>
    <row r="1" spans="1:17">
      <c r="A1" s="30"/>
      <c r="B1" s="30"/>
      <c r="C1" s="30"/>
      <c r="D1" s="30"/>
      <c r="E1" s="30"/>
      <c r="F1" s="30"/>
      <c r="G1" s="30"/>
      <c r="H1" s="30"/>
      <c r="I1" s="30"/>
      <c r="J1" s="30"/>
      <c r="K1" s="30"/>
      <c r="L1" s="30"/>
      <c r="M1" s="30"/>
      <c r="N1" s="30"/>
      <c r="O1" s="30"/>
      <c r="P1" s="30"/>
      <c r="Q1" s="30"/>
    </row>
    <row r="2" spans="1:17" s="32" customFormat="1" ht="15.75" customHeight="1">
      <c r="B2" s="249" t="s">
        <v>102</v>
      </c>
      <c r="C2" s="250">
        <f>H86</f>
        <v>12449435.563231003</v>
      </c>
      <c r="D2" s="33"/>
      <c r="E2" s="33"/>
      <c r="F2" s="33"/>
      <c r="G2" s="33"/>
      <c r="H2" s="33"/>
      <c r="I2" s="33"/>
      <c r="J2" s="33"/>
      <c r="K2" s="33"/>
      <c r="L2" s="33"/>
      <c r="M2" s="33"/>
    </row>
    <row r="3" spans="1:17" s="32" customFormat="1" ht="15" thickBot="1">
      <c r="C3" s="34"/>
      <c r="D3" s="34"/>
      <c r="E3" s="34"/>
      <c r="F3" s="35"/>
      <c r="G3" s="35"/>
      <c r="H3" s="35"/>
      <c r="I3" s="35"/>
      <c r="J3" s="35"/>
      <c r="K3" s="35"/>
      <c r="L3" s="35"/>
      <c r="M3" s="35"/>
    </row>
    <row r="4" spans="1:17" s="32" customFormat="1">
      <c r="B4" s="266" t="s">
        <v>103</v>
      </c>
      <c r="C4" s="267"/>
      <c r="D4" s="267"/>
      <c r="E4" s="267"/>
      <c r="F4" s="267"/>
      <c r="G4" s="267"/>
      <c r="H4" s="267"/>
      <c r="I4" s="267"/>
      <c r="J4" s="268"/>
      <c r="K4" s="35"/>
      <c r="L4" s="35"/>
      <c r="M4" s="35"/>
    </row>
    <row r="5" spans="1:17" s="32" customFormat="1" ht="48.45" customHeight="1" thickBot="1">
      <c r="B5" s="269" t="s">
        <v>221</v>
      </c>
      <c r="C5" s="270"/>
      <c r="D5" s="270"/>
      <c r="E5" s="270"/>
      <c r="F5" s="270"/>
      <c r="G5" s="270"/>
      <c r="H5" s="270"/>
      <c r="I5" s="270"/>
      <c r="J5" s="271"/>
      <c r="K5" s="35"/>
      <c r="L5" s="35"/>
      <c r="M5" s="35"/>
    </row>
    <row r="6" spans="1:17"/>
    <row r="7" spans="1:17" s="45" customFormat="1" ht="92.25" customHeight="1">
      <c r="B7" s="36" t="s">
        <v>63</v>
      </c>
      <c r="C7" s="37" t="s">
        <v>64</v>
      </c>
      <c r="D7" s="37" t="s">
        <v>65</v>
      </c>
      <c r="E7" s="37" t="s">
        <v>66</v>
      </c>
      <c r="F7" s="36" t="s">
        <v>104</v>
      </c>
      <c r="G7" s="37" t="s">
        <v>101</v>
      </c>
      <c r="H7" s="37" t="s">
        <v>67</v>
      </c>
      <c r="I7" s="37" t="s">
        <v>68</v>
      </c>
      <c r="J7" s="36" t="s">
        <v>105</v>
      </c>
    </row>
    <row r="8" spans="1:17" s="45" customFormat="1">
      <c r="B8" s="234" t="s">
        <v>262</v>
      </c>
      <c r="C8" s="235" t="s">
        <v>265</v>
      </c>
      <c r="D8" s="236">
        <v>1</v>
      </c>
      <c r="E8" s="237"/>
      <c r="F8" s="235">
        <v>57.296615384615386</v>
      </c>
      <c r="G8" s="238">
        <f t="shared" ref="G8:G26" si="0">2080*D8</f>
        <v>2080</v>
      </c>
      <c r="H8" s="239">
        <f t="shared" ref="H8:H26" si="1">+F8*G8</f>
        <v>119176.96000000001</v>
      </c>
      <c r="I8" s="240" t="s">
        <v>266</v>
      </c>
      <c r="J8" s="241">
        <f t="shared" ref="J8:J26" si="2">IFERROR((H8-I8)/I8,0)</f>
        <v>0</v>
      </c>
    </row>
    <row r="9" spans="1:17" s="45" customFormat="1">
      <c r="B9" s="234" t="s">
        <v>236</v>
      </c>
      <c r="C9" s="235" t="s">
        <v>265</v>
      </c>
      <c r="D9" s="236">
        <v>1</v>
      </c>
      <c r="E9" s="237"/>
      <c r="F9" s="235">
        <v>38.46153846153846</v>
      </c>
      <c r="G9" s="238">
        <f t="shared" si="0"/>
        <v>2080</v>
      </c>
      <c r="H9" s="239">
        <f t="shared" si="1"/>
        <v>80000</v>
      </c>
      <c r="I9" s="240" t="s">
        <v>266</v>
      </c>
      <c r="J9" s="241">
        <f t="shared" si="2"/>
        <v>0</v>
      </c>
    </row>
    <row r="10" spans="1:17" s="45" customFormat="1" ht="28.8">
      <c r="B10" s="234" t="s">
        <v>253</v>
      </c>
      <c r="C10" s="235" t="s">
        <v>265</v>
      </c>
      <c r="D10" s="236">
        <v>1</v>
      </c>
      <c r="E10" s="237"/>
      <c r="F10" s="235">
        <v>24.153600961538462</v>
      </c>
      <c r="G10" s="238">
        <f t="shared" si="0"/>
        <v>2080</v>
      </c>
      <c r="H10" s="239">
        <f t="shared" si="1"/>
        <v>50239.49</v>
      </c>
      <c r="I10" s="240" t="s">
        <v>266</v>
      </c>
      <c r="J10" s="241">
        <f t="shared" si="2"/>
        <v>0</v>
      </c>
    </row>
    <row r="11" spans="1:17" s="45" customFormat="1">
      <c r="B11" s="234" t="s">
        <v>281</v>
      </c>
      <c r="C11" s="235" t="s">
        <v>265</v>
      </c>
      <c r="D11" s="236">
        <v>1</v>
      </c>
      <c r="E11" s="237"/>
      <c r="F11" s="235">
        <v>31.25</v>
      </c>
      <c r="G11" s="238">
        <f t="shared" si="0"/>
        <v>2080</v>
      </c>
      <c r="H11" s="239">
        <f t="shared" si="1"/>
        <v>65000</v>
      </c>
      <c r="I11" s="240" t="s">
        <v>266</v>
      </c>
      <c r="J11" s="241">
        <f t="shared" si="2"/>
        <v>0</v>
      </c>
    </row>
    <row r="12" spans="1:17" s="45" customFormat="1">
      <c r="B12" s="234" t="s">
        <v>282</v>
      </c>
      <c r="C12" s="235" t="s">
        <v>265</v>
      </c>
      <c r="D12" s="236">
        <v>1</v>
      </c>
      <c r="E12" s="237"/>
      <c r="F12" s="235">
        <v>17.21</v>
      </c>
      <c r="G12" s="238">
        <f t="shared" si="0"/>
        <v>2080</v>
      </c>
      <c r="H12" s="239">
        <f t="shared" si="1"/>
        <v>35796.800000000003</v>
      </c>
      <c r="I12" s="240" t="s">
        <v>266</v>
      </c>
      <c r="J12" s="241">
        <f t="shared" si="2"/>
        <v>0</v>
      </c>
    </row>
    <row r="13" spans="1:17" s="45" customFormat="1">
      <c r="B13" s="234" t="s">
        <v>235</v>
      </c>
      <c r="C13" s="235" t="s">
        <v>265</v>
      </c>
      <c r="D13" s="236">
        <v>1</v>
      </c>
      <c r="E13" s="237"/>
      <c r="F13" s="235">
        <v>13.7</v>
      </c>
      <c r="G13" s="238">
        <f t="shared" si="0"/>
        <v>2080</v>
      </c>
      <c r="H13" s="239">
        <f t="shared" si="1"/>
        <v>28496</v>
      </c>
      <c r="I13" s="240" t="s">
        <v>266</v>
      </c>
      <c r="J13" s="241">
        <f t="shared" si="2"/>
        <v>0</v>
      </c>
    </row>
    <row r="14" spans="1:17" s="45" customFormat="1">
      <c r="B14" s="234" t="s">
        <v>252</v>
      </c>
      <c r="C14" s="235" t="s">
        <v>265</v>
      </c>
      <c r="D14" s="236">
        <v>1</v>
      </c>
      <c r="E14" s="237"/>
      <c r="F14" s="235">
        <v>28.846153846153847</v>
      </c>
      <c r="G14" s="238">
        <f t="shared" si="0"/>
        <v>2080</v>
      </c>
      <c r="H14" s="239">
        <f t="shared" si="1"/>
        <v>60000</v>
      </c>
      <c r="I14" s="240" t="s">
        <v>266</v>
      </c>
      <c r="J14" s="241">
        <f t="shared" si="2"/>
        <v>0</v>
      </c>
    </row>
    <row r="15" spans="1:17" s="45" customFormat="1">
      <c r="B15" s="234" t="s">
        <v>245</v>
      </c>
      <c r="C15" s="235" t="s">
        <v>265</v>
      </c>
      <c r="D15" s="236">
        <v>1</v>
      </c>
      <c r="E15" s="237"/>
      <c r="F15" s="235">
        <v>17.71</v>
      </c>
      <c r="G15" s="238">
        <f t="shared" si="0"/>
        <v>2080</v>
      </c>
      <c r="H15" s="239">
        <f t="shared" si="1"/>
        <v>36836.800000000003</v>
      </c>
      <c r="I15" s="240" t="s">
        <v>266</v>
      </c>
      <c r="J15" s="241">
        <f t="shared" si="2"/>
        <v>0</v>
      </c>
    </row>
    <row r="16" spans="1:17" s="45" customFormat="1">
      <c r="B16" s="234" t="s">
        <v>254</v>
      </c>
      <c r="C16" s="235" t="s">
        <v>265</v>
      </c>
      <c r="D16" s="236">
        <v>1</v>
      </c>
      <c r="E16" s="237"/>
      <c r="F16" s="235">
        <v>26.442307692307693</v>
      </c>
      <c r="G16" s="238">
        <f t="shared" si="0"/>
        <v>2080</v>
      </c>
      <c r="H16" s="239">
        <f t="shared" si="1"/>
        <v>55000</v>
      </c>
      <c r="I16" s="240" t="s">
        <v>266</v>
      </c>
      <c r="J16" s="241">
        <f t="shared" si="2"/>
        <v>0</v>
      </c>
    </row>
    <row r="17" spans="2:10" s="45" customFormat="1">
      <c r="B17" s="234" t="s">
        <v>246</v>
      </c>
      <c r="C17" s="235" t="s">
        <v>265</v>
      </c>
      <c r="D17" s="236">
        <v>1</v>
      </c>
      <c r="E17" s="237"/>
      <c r="F17" s="235">
        <v>24.03846153846154</v>
      </c>
      <c r="G17" s="238">
        <f t="shared" si="0"/>
        <v>2080</v>
      </c>
      <c r="H17" s="239">
        <f t="shared" si="1"/>
        <v>50000</v>
      </c>
      <c r="I17" s="240" t="s">
        <v>266</v>
      </c>
      <c r="J17" s="241">
        <f t="shared" si="2"/>
        <v>0</v>
      </c>
    </row>
    <row r="18" spans="2:10" s="45" customFormat="1">
      <c r="B18" s="234" t="s">
        <v>260</v>
      </c>
      <c r="C18" s="235" t="s">
        <v>265</v>
      </c>
      <c r="D18" s="236">
        <v>1</v>
      </c>
      <c r="E18" s="237"/>
      <c r="F18" s="235">
        <v>20.610000000000003</v>
      </c>
      <c r="G18" s="238">
        <f t="shared" si="0"/>
        <v>2080</v>
      </c>
      <c r="H18" s="239">
        <f t="shared" si="1"/>
        <v>42868.800000000003</v>
      </c>
      <c r="I18" s="240" t="s">
        <v>266</v>
      </c>
      <c r="J18" s="241">
        <f t="shared" si="2"/>
        <v>0</v>
      </c>
    </row>
    <row r="19" spans="2:10" s="45" customFormat="1">
      <c r="B19" s="234" t="s">
        <v>243</v>
      </c>
      <c r="C19" s="235" t="s">
        <v>265</v>
      </c>
      <c r="D19" s="236">
        <v>1</v>
      </c>
      <c r="E19" s="237"/>
      <c r="F19" s="235">
        <v>21.98</v>
      </c>
      <c r="G19" s="238">
        <f t="shared" si="0"/>
        <v>2080</v>
      </c>
      <c r="H19" s="239">
        <f t="shared" si="1"/>
        <v>45718.400000000001</v>
      </c>
      <c r="I19" s="240" t="s">
        <v>266</v>
      </c>
      <c r="J19" s="241">
        <f t="shared" si="2"/>
        <v>0</v>
      </c>
    </row>
    <row r="20" spans="2:10" s="45" customFormat="1">
      <c r="B20" s="234" t="s">
        <v>255</v>
      </c>
      <c r="C20" s="235" t="s">
        <v>265</v>
      </c>
      <c r="D20" s="236">
        <v>1</v>
      </c>
      <c r="E20" s="237"/>
      <c r="F20" s="235">
        <v>18.595500000000001</v>
      </c>
      <c r="G20" s="238">
        <f t="shared" si="0"/>
        <v>2080</v>
      </c>
      <c r="H20" s="239">
        <f t="shared" si="1"/>
        <v>38678.639999999999</v>
      </c>
      <c r="I20" s="240" t="s">
        <v>266</v>
      </c>
      <c r="J20" s="241">
        <f t="shared" si="2"/>
        <v>0</v>
      </c>
    </row>
    <row r="21" spans="2:10" s="45" customFormat="1">
      <c r="B21" s="234" t="s">
        <v>283</v>
      </c>
      <c r="C21" s="235" t="s">
        <v>265</v>
      </c>
      <c r="D21" s="236">
        <v>1</v>
      </c>
      <c r="E21" s="237"/>
      <c r="F21" s="235">
        <v>14.76</v>
      </c>
      <c r="G21" s="238">
        <f t="shared" si="0"/>
        <v>2080</v>
      </c>
      <c r="H21" s="239">
        <f t="shared" si="1"/>
        <v>30700.799999999999</v>
      </c>
      <c r="I21" s="240" t="s">
        <v>266</v>
      </c>
      <c r="J21" s="241">
        <f t="shared" si="2"/>
        <v>0</v>
      </c>
    </row>
    <row r="22" spans="2:10" s="45" customFormat="1">
      <c r="B22" s="234" t="s">
        <v>249</v>
      </c>
      <c r="C22" s="235" t="s">
        <v>265</v>
      </c>
      <c r="D22" s="236">
        <v>2</v>
      </c>
      <c r="E22" s="237"/>
      <c r="F22" s="235">
        <v>12</v>
      </c>
      <c r="G22" s="238">
        <f t="shared" si="0"/>
        <v>4160</v>
      </c>
      <c r="H22" s="239">
        <f t="shared" si="1"/>
        <v>49920</v>
      </c>
      <c r="I22" s="240" t="s">
        <v>266</v>
      </c>
      <c r="J22" s="241">
        <f t="shared" si="2"/>
        <v>0</v>
      </c>
    </row>
    <row r="23" spans="2:10" s="45" customFormat="1">
      <c r="B23" s="234" t="s">
        <v>284</v>
      </c>
      <c r="C23" s="235" t="s">
        <v>298</v>
      </c>
      <c r="D23" s="236">
        <v>0.5</v>
      </c>
      <c r="E23" s="237"/>
      <c r="F23" s="235">
        <v>13.09</v>
      </c>
      <c r="G23" s="238">
        <f t="shared" si="0"/>
        <v>1040</v>
      </c>
      <c r="H23" s="239">
        <f t="shared" si="1"/>
        <v>13613.6</v>
      </c>
      <c r="I23" s="240" t="s">
        <v>266</v>
      </c>
      <c r="J23" s="241">
        <f t="shared" si="2"/>
        <v>0</v>
      </c>
    </row>
    <row r="24" spans="2:10" s="45" customFormat="1">
      <c r="B24" s="234" t="s">
        <v>285</v>
      </c>
      <c r="C24" s="235" t="s">
        <v>265</v>
      </c>
      <c r="D24" s="236">
        <v>8</v>
      </c>
      <c r="E24" s="237"/>
      <c r="F24" s="235">
        <v>13.09</v>
      </c>
      <c r="G24" s="238">
        <f t="shared" si="0"/>
        <v>16640</v>
      </c>
      <c r="H24" s="239">
        <f t="shared" si="1"/>
        <v>217817.60000000001</v>
      </c>
      <c r="I24" s="240" t="s">
        <v>266</v>
      </c>
      <c r="J24" s="241">
        <f t="shared" si="2"/>
        <v>0</v>
      </c>
    </row>
    <row r="25" spans="2:10" s="45" customFormat="1">
      <c r="B25" s="234" t="s">
        <v>238</v>
      </c>
      <c r="C25" s="235" t="s">
        <v>265</v>
      </c>
      <c r="D25" s="236">
        <v>1</v>
      </c>
      <c r="E25" s="237"/>
      <c r="F25" s="235">
        <v>28.846153846153847</v>
      </c>
      <c r="G25" s="238">
        <f t="shared" si="0"/>
        <v>2080</v>
      </c>
      <c r="H25" s="239">
        <f t="shared" si="1"/>
        <v>60000</v>
      </c>
      <c r="I25" s="240" t="s">
        <v>266</v>
      </c>
      <c r="J25" s="241">
        <f t="shared" si="2"/>
        <v>0</v>
      </c>
    </row>
    <row r="26" spans="2:10" s="45" customFormat="1">
      <c r="B26" s="234" t="s">
        <v>286</v>
      </c>
      <c r="C26" s="235" t="s">
        <v>265</v>
      </c>
      <c r="D26" s="236">
        <v>6</v>
      </c>
      <c r="E26" s="237"/>
      <c r="F26" s="235">
        <v>20.613033653846156</v>
      </c>
      <c r="G26" s="238">
        <f t="shared" si="0"/>
        <v>12480</v>
      </c>
      <c r="H26" s="239">
        <f t="shared" si="1"/>
        <v>257250.66000000003</v>
      </c>
      <c r="I26" s="240" t="s">
        <v>266</v>
      </c>
      <c r="J26" s="241">
        <f t="shared" si="2"/>
        <v>0</v>
      </c>
    </row>
    <row r="27" spans="2:10" s="45" customFormat="1">
      <c r="B27" s="234" t="s">
        <v>287</v>
      </c>
      <c r="C27" s="235" t="s">
        <v>265</v>
      </c>
      <c r="D27" s="236">
        <v>14.64</v>
      </c>
      <c r="E27" s="237"/>
      <c r="F27" s="235">
        <v>17.57</v>
      </c>
      <c r="G27" s="238">
        <f t="shared" ref="G27:G47" si="3">2080*D27</f>
        <v>30451.200000000001</v>
      </c>
      <c r="H27" s="239">
        <f t="shared" ref="H27:H47" si="4">+F27*G27</f>
        <v>535027.58400000003</v>
      </c>
      <c r="I27" s="240" t="s">
        <v>266</v>
      </c>
      <c r="J27" s="241">
        <f t="shared" ref="J27:J47" si="5">IFERROR((H27-I27)/I27,0)</f>
        <v>0</v>
      </c>
    </row>
    <row r="28" spans="2:10" s="45" customFormat="1">
      <c r="B28" s="234" t="s">
        <v>288</v>
      </c>
      <c r="C28" s="235" t="s">
        <v>265</v>
      </c>
      <c r="D28" s="236">
        <v>148.00000000000006</v>
      </c>
      <c r="E28" s="237"/>
      <c r="F28" s="235">
        <v>16.73</v>
      </c>
      <c r="G28" s="238">
        <f t="shared" si="3"/>
        <v>307840.00000000012</v>
      </c>
      <c r="H28" s="239">
        <f t="shared" si="4"/>
        <v>5150163.200000002</v>
      </c>
      <c r="I28" s="240" t="s">
        <v>266</v>
      </c>
      <c r="J28" s="241">
        <f t="shared" si="5"/>
        <v>0</v>
      </c>
    </row>
    <row r="29" spans="2:10" s="45" customFormat="1">
      <c r="B29" s="234" t="s">
        <v>289</v>
      </c>
      <c r="C29" s="235" t="s">
        <v>265</v>
      </c>
      <c r="D29" s="236">
        <v>5</v>
      </c>
      <c r="E29" s="237"/>
      <c r="F29" s="235">
        <v>24.03846153846154</v>
      </c>
      <c r="G29" s="238">
        <f t="shared" si="3"/>
        <v>10400</v>
      </c>
      <c r="H29" s="239">
        <f t="shared" si="4"/>
        <v>250000.00000000003</v>
      </c>
      <c r="I29" s="240" t="s">
        <v>266</v>
      </c>
      <c r="J29" s="241">
        <f t="shared" si="5"/>
        <v>0</v>
      </c>
    </row>
    <row r="30" spans="2:10" s="45" customFormat="1">
      <c r="B30" s="234" t="s">
        <v>239</v>
      </c>
      <c r="C30" s="235" t="s">
        <v>265</v>
      </c>
      <c r="D30" s="236">
        <v>1</v>
      </c>
      <c r="E30" s="237"/>
      <c r="F30" s="235">
        <v>28.846153846153847</v>
      </c>
      <c r="G30" s="238">
        <f t="shared" si="3"/>
        <v>2080</v>
      </c>
      <c r="H30" s="239">
        <f t="shared" si="4"/>
        <v>60000</v>
      </c>
      <c r="I30" s="240" t="s">
        <v>266</v>
      </c>
      <c r="J30" s="241">
        <f t="shared" si="5"/>
        <v>0</v>
      </c>
    </row>
    <row r="31" spans="2:10" s="45" customFormat="1">
      <c r="B31" s="234" t="s">
        <v>261</v>
      </c>
      <c r="C31" s="235" t="s">
        <v>265</v>
      </c>
      <c r="D31" s="236">
        <v>2</v>
      </c>
      <c r="E31" s="237"/>
      <c r="F31" s="235">
        <v>24.03846153846154</v>
      </c>
      <c r="G31" s="238">
        <f t="shared" si="3"/>
        <v>4160</v>
      </c>
      <c r="H31" s="239">
        <f t="shared" si="4"/>
        <v>100000</v>
      </c>
      <c r="I31" s="240" t="s">
        <v>266</v>
      </c>
      <c r="J31" s="241">
        <f t="shared" si="5"/>
        <v>0</v>
      </c>
    </row>
    <row r="32" spans="2:10" s="45" customFormat="1">
      <c r="B32" s="234" t="s">
        <v>290</v>
      </c>
      <c r="C32" s="235" t="s">
        <v>265</v>
      </c>
      <c r="D32" s="236">
        <v>5</v>
      </c>
      <c r="E32" s="237"/>
      <c r="F32" s="235">
        <v>17.566500000000001</v>
      </c>
      <c r="G32" s="238">
        <f t="shared" si="3"/>
        <v>10400</v>
      </c>
      <c r="H32" s="239">
        <f t="shared" si="4"/>
        <v>182691.6</v>
      </c>
      <c r="I32" s="240" t="s">
        <v>266</v>
      </c>
      <c r="J32" s="241">
        <f t="shared" si="5"/>
        <v>0</v>
      </c>
    </row>
    <row r="33" spans="2:10" s="45" customFormat="1">
      <c r="B33" s="234" t="s">
        <v>240</v>
      </c>
      <c r="C33" s="235" t="s">
        <v>265</v>
      </c>
      <c r="D33" s="236">
        <v>1</v>
      </c>
      <c r="E33" s="237"/>
      <c r="F33" s="235">
        <v>20.613033653846156</v>
      </c>
      <c r="G33" s="238">
        <f t="shared" si="3"/>
        <v>2080</v>
      </c>
      <c r="H33" s="239">
        <f t="shared" si="4"/>
        <v>42875.11</v>
      </c>
      <c r="I33" s="240" t="s">
        <v>266</v>
      </c>
      <c r="J33" s="241">
        <f t="shared" si="5"/>
        <v>0</v>
      </c>
    </row>
    <row r="34" spans="2:10" s="45" customFormat="1">
      <c r="B34" s="234" t="s">
        <v>258</v>
      </c>
      <c r="C34" s="235" t="s">
        <v>265</v>
      </c>
      <c r="D34" s="236">
        <v>2</v>
      </c>
      <c r="E34" s="237"/>
      <c r="F34" s="235">
        <v>13.09</v>
      </c>
      <c r="G34" s="238">
        <f t="shared" si="3"/>
        <v>4160</v>
      </c>
      <c r="H34" s="239">
        <f t="shared" si="4"/>
        <v>54454.400000000001</v>
      </c>
      <c r="I34" s="240" t="s">
        <v>266</v>
      </c>
      <c r="J34" s="241">
        <f t="shared" si="5"/>
        <v>0</v>
      </c>
    </row>
    <row r="35" spans="2:10" s="45" customFormat="1">
      <c r="B35" s="234" t="s">
        <v>250</v>
      </c>
      <c r="C35" s="235" t="s">
        <v>265</v>
      </c>
      <c r="D35" s="236">
        <v>1</v>
      </c>
      <c r="E35" s="237"/>
      <c r="F35" s="235">
        <v>25.240384615384617</v>
      </c>
      <c r="G35" s="238">
        <f t="shared" si="3"/>
        <v>2080</v>
      </c>
      <c r="H35" s="239">
        <f t="shared" si="4"/>
        <v>52500</v>
      </c>
      <c r="I35" s="240" t="s">
        <v>266</v>
      </c>
      <c r="J35" s="241">
        <f t="shared" si="5"/>
        <v>0</v>
      </c>
    </row>
    <row r="36" spans="2:10" s="45" customFormat="1">
      <c r="B36" s="234" t="s">
        <v>251</v>
      </c>
      <c r="C36" s="235" t="s">
        <v>265</v>
      </c>
      <c r="D36" s="236">
        <v>4</v>
      </c>
      <c r="E36" s="237"/>
      <c r="F36" s="235">
        <v>15.77</v>
      </c>
      <c r="G36" s="238">
        <f t="shared" si="3"/>
        <v>8320</v>
      </c>
      <c r="H36" s="239">
        <f t="shared" si="4"/>
        <v>131206.39999999999</v>
      </c>
      <c r="I36" s="240" t="s">
        <v>266</v>
      </c>
      <c r="J36" s="241">
        <f t="shared" si="5"/>
        <v>0</v>
      </c>
    </row>
    <row r="37" spans="2:10" s="45" customFormat="1">
      <c r="B37" s="234" t="s">
        <v>263</v>
      </c>
      <c r="C37" s="235" t="s">
        <v>265</v>
      </c>
      <c r="D37" s="236">
        <v>1</v>
      </c>
      <c r="E37" s="237"/>
      <c r="F37" s="235">
        <v>22.350293269230768</v>
      </c>
      <c r="G37" s="238">
        <f t="shared" si="3"/>
        <v>2080</v>
      </c>
      <c r="H37" s="239">
        <f t="shared" si="4"/>
        <v>46488.61</v>
      </c>
      <c r="I37" s="240" t="s">
        <v>266</v>
      </c>
      <c r="J37" s="241">
        <f t="shared" si="5"/>
        <v>0</v>
      </c>
    </row>
    <row r="38" spans="2:10" s="45" customFormat="1">
      <c r="B38" s="234" t="s">
        <v>264</v>
      </c>
      <c r="C38" s="235" t="s">
        <v>265</v>
      </c>
      <c r="D38" s="236">
        <v>3</v>
      </c>
      <c r="E38" s="237"/>
      <c r="F38" s="235">
        <v>18.139999999999997</v>
      </c>
      <c r="G38" s="238">
        <f t="shared" si="3"/>
        <v>6240</v>
      </c>
      <c r="H38" s="239">
        <f t="shared" si="4"/>
        <v>113193.59999999998</v>
      </c>
      <c r="I38" s="240" t="s">
        <v>266</v>
      </c>
      <c r="J38" s="241">
        <f t="shared" si="5"/>
        <v>0</v>
      </c>
    </row>
    <row r="39" spans="2:10" s="45" customFormat="1">
      <c r="B39" s="234" t="s">
        <v>247</v>
      </c>
      <c r="C39" s="235" t="s">
        <v>265</v>
      </c>
      <c r="D39" s="236">
        <v>1</v>
      </c>
      <c r="E39" s="237"/>
      <c r="F39" s="235">
        <v>17.57</v>
      </c>
      <c r="G39" s="238">
        <f t="shared" si="3"/>
        <v>2080</v>
      </c>
      <c r="H39" s="239">
        <f t="shared" si="4"/>
        <v>36545.599999999999</v>
      </c>
      <c r="I39" s="240" t="s">
        <v>266</v>
      </c>
      <c r="J39" s="241">
        <f t="shared" si="5"/>
        <v>0</v>
      </c>
    </row>
    <row r="40" spans="2:10" s="45" customFormat="1">
      <c r="B40" s="234" t="s">
        <v>259</v>
      </c>
      <c r="C40" s="235" t="s">
        <v>265</v>
      </c>
      <c r="D40" s="236">
        <v>1</v>
      </c>
      <c r="E40" s="237"/>
      <c r="F40" s="235">
        <v>18.060000000000002</v>
      </c>
      <c r="G40" s="238">
        <f t="shared" si="3"/>
        <v>2080</v>
      </c>
      <c r="H40" s="239">
        <f t="shared" si="4"/>
        <v>37564.800000000003</v>
      </c>
      <c r="I40" s="240" t="s">
        <v>266</v>
      </c>
      <c r="J40" s="241">
        <f t="shared" si="5"/>
        <v>0</v>
      </c>
    </row>
    <row r="41" spans="2:10" s="45" customFormat="1">
      <c r="B41" s="234" t="s">
        <v>237</v>
      </c>
      <c r="C41" s="235" t="s">
        <v>265</v>
      </c>
      <c r="D41" s="236">
        <v>1</v>
      </c>
      <c r="E41" s="237"/>
      <c r="F41" s="235">
        <v>21.55</v>
      </c>
      <c r="G41" s="238">
        <f t="shared" si="3"/>
        <v>2080</v>
      </c>
      <c r="H41" s="239">
        <f t="shared" si="4"/>
        <v>44824</v>
      </c>
      <c r="I41" s="240" t="s">
        <v>266</v>
      </c>
      <c r="J41" s="241">
        <f t="shared" si="5"/>
        <v>0</v>
      </c>
    </row>
    <row r="42" spans="2:10" s="45" customFormat="1">
      <c r="B42" s="234" t="s">
        <v>248</v>
      </c>
      <c r="C42" s="235" t="s">
        <v>265</v>
      </c>
      <c r="D42" s="236">
        <v>1</v>
      </c>
      <c r="E42" s="237"/>
      <c r="F42" s="235">
        <v>16.37</v>
      </c>
      <c r="G42" s="238">
        <f t="shared" si="3"/>
        <v>2080</v>
      </c>
      <c r="H42" s="239">
        <f t="shared" si="4"/>
        <v>34049.599999999999</v>
      </c>
      <c r="I42" s="240" t="s">
        <v>266</v>
      </c>
      <c r="J42" s="241">
        <f t="shared" si="5"/>
        <v>0</v>
      </c>
    </row>
    <row r="43" spans="2:10" s="45" customFormat="1">
      <c r="B43" s="234" t="s">
        <v>244</v>
      </c>
      <c r="C43" s="235" t="s">
        <v>265</v>
      </c>
      <c r="D43" s="236">
        <v>1</v>
      </c>
      <c r="E43" s="237"/>
      <c r="F43" s="235">
        <v>55.28846153846154</v>
      </c>
      <c r="G43" s="238">
        <f t="shared" si="3"/>
        <v>2080</v>
      </c>
      <c r="H43" s="239">
        <f t="shared" si="4"/>
        <v>115000</v>
      </c>
      <c r="I43" s="240" t="s">
        <v>266</v>
      </c>
      <c r="J43" s="241">
        <f t="shared" si="5"/>
        <v>0</v>
      </c>
    </row>
    <row r="44" spans="2:10" s="45" customFormat="1">
      <c r="B44" s="234" t="s">
        <v>257</v>
      </c>
      <c r="C44" s="235" t="s">
        <v>265</v>
      </c>
      <c r="D44" s="236">
        <v>1</v>
      </c>
      <c r="E44" s="237"/>
      <c r="F44" s="235">
        <v>144.23076923076923</v>
      </c>
      <c r="G44" s="238">
        <f t="shared" si="3"/>
        <v>2080</v>
      </c>
      <c r="H44" s="239">
        <f t="shared" si="4"/>
        <v>300000</v>
      </c>
      <c r="I44" s="240" t="s">
        <v>266</v>
      </c>
      <c r="J44" s="241">
        <f t="shared" si="5"/>
        <v>0</v>
      </c>
    </row>
    <row r="45" spans="2:10" s="45" customFormat="1">
      <c r="B45" s="234" t="s">
        <v>291</v>
      </c>
      <c r="C45" s="235" t="s">
        <v>265</v>
      </c>
      <c r="D45" s="236">
        <v>3</v>
      </c>
      <c r="E45" s="237"/>
      <c r="F45" s="235">
        <v>67.307692307692307</v>
      </c>
      <c r="G45" s="238">
        <f t="shared" si="3"/>
        <v>6240</v>
      </c>
      <c r="H45" s="239">
        <f t="shared" si="4"/>
        <v>420000</v>
      </c>
      <c r="I45" s="240" t="s">
        <v>266</v>
      </c>
      <c r="J45" s="241">
        <f t="shared" si="5"/>
        <v>0</v>
      </c>
    </row>
    <row r="46" spans="2:10" s="45" customFormat="1">
      <c r="B46" s="234" t="s">
        <v>292</v>
      </c>
      <c r="C46" s="235" t="s">
        <v>298</v>
      </c>
      <c r="D46" s="236">
        <v>0.5</v>
      </c>
      <c r="E46" s="237"/>
      <c r="F46" s="235">
        <v>144.23076923076923</v>
      </c>
      <c r="G46" s="238">
        <f t="shared" si="3"/>
        <v>1040</v>
      </c>
      <c r="H46" s="239">
        <f t="shared" si="4"/>
        <v>150000</v>
      </c>
      <c r="I46" s="240" t="s">
        <v>266</v>
      </c>
      <c r="J46" s="241">
        <f t="shared" si="5"/>
        <v>0</v>
      </c>
    </row>
    <row r="47" spans="2:10" s="45" customFormat="1">
      <c r="B47" s="234" t="s">
        <v>293</v>
      </c>
      <c r="C47" s="235" t="s">
        <v>265</v>
      </c>
      <c r="D47" s="236">
        <v>3</v>
      </c>
      <c r="E47" s="237"/>
      <c r="F47" s="235">
        <v>36.057692307692307</v>
      </c>
      <c r="G47" s="238">
        <f t="shared" si="3"/>
        <v>6240</v>
      </c>
      <c r="H47" s="239">
        <f t="shared" si="4"/>
        <v>225000</v>
      </c>
      <c r="I47" s="240" t="s">
        <v>266</v>
      </c>
      <c r="J47" s="241">
        <f t="shared" si="5"/>
        <v>0</v>
      </c>
    </row>
    <row r="48" spans="2:10" s="45" customFormat="1">
      <c r="B48" s="234" t="s">
        <v>294</v>
      </c>
      <c r="C48" s="235" t="s">
        <v>298</v>
      </c>
      <c r="D48" s="236">
        <v>0.6</v>
      </c>
      <c r="E48" s="237"/>
      <c r="F48" s="235">
        <v>84.134615384615387</v>
      </c>
      <c r="G48" s="238">
        <f t="shared" ref="G48:G61" si="6">2080*D48</f>
        <v>1248</v>
      </c>
      <c r="H48" s="239">
        <f t="shared" ref="H48:H61" si="7">+F48*G48</f>
        <v>105000</v>
      </c>
      <c r="I48" s="240" t="s">
        <v>266</v>
      </c>
      <c r="J48" s="241">
        <f t="shared" ref="J48:J61" si="8">IFERROR((H48-I48)/I48,0)</f>
        <v>0</v>
      </c>
    </row>
    <row r="49" spans="2:10" s="45" customFormat="1">
      <c r="B49" s="234" t="s">
        <v>242</v>
      </c>
      <c r="C49" s="235" t="s">
        <v>265</v>
      </c>
      <c r="D49" s="236">
        <v>1</v>
      </c>
      <c r="E49" s="237"/>
      <c r="F49" s="235">
        <v>16.12</v>
      </c>
      <c r="G49" s="238">
        <f t="shared" si="6"/>
        <v>2080</v>
      </c>
      <c r="H49" s="239">
        <f t="shared" si="7"/>
        <v>33529.599999999999</v>
      </c>
      <c r="I49" s="240" t="s">
        <v>266</v>
      </c>
      <c r="J49" s="241">
        <f t="shared" si="8"/>
        <v>0</v>
      </c>
    </row>
    <row r="50" spans="2:10" s="45" customFormat="1">
      <c r="B50" s="234" t="s">
        <v>241</v>
      </c>
      <c r="C50" s="235" t="s">
        <v>265</v>
      </c>
      <c r="D50" s="236">
        <v>1</v>
      </c>
      <c r="E50" s="237"/>
      <c r="F50" s="235">
        <v>50.480769230769234</v>
      </c>
      <c r="G50" s="238">
        <f t="shared" si="6"/>
        <v>2080</v>
      </c>
      <c r="H50" s="239">
        <f t="shared" si="7"/>
        <v>105000</v>
      </c>
      <c r="I50" s="240" t="s">
        <v>266</v>
      </c>
      <c r="J50" s="241">
        <f t="shared" si="8"/>
        <v>0</v>
      </c>
    </row>
    <row r="51" spans="2:10" s="45" customFormat="1">
      <c r="B51" s="234" t="s">
        <v>295</v>
      </c>
      <c r="C51" s="235" t="s">
        <v>265</v>
      </c>
      <c r="D51" s="236">
        <v>13.28</v>
      </c>
      <c r="E51" s="237"/>
      <c r="F51" s="235">
        <v>45.67307692307692</v>
      </c>
      <c r="G51" s="238">
        <f t="shared" si="6"/>
        <v>27622.399999999998</v>
      </c>
      <c r="H51" s="239">
        <f t="shared" si="7"/>
        <v>1261599.9999999998</v>
      </c>
      <c r="I51" s="240" t="s">
        <v>266</v>
      </c>
      <c r="J51" s="241">
        <f t="shared" si="8"/>
        <v>0</v>
      </c>
    </row>
    <row r="52" spans="2:10" s="45" customFormat="1">
      <c r="B52" s="234" t="s">
        <v>296</v>
      </c>
      <c r="C52" s="235" t="s">
        <v>265</v>
      </c>
      <c r="D52" s="236">
        <v>2</v>
      </c>
      <c r="E52" s="237"/>
      <c r="F52" s="235">
        <v>24.03846153846154</v>
      </c>
      <c r="G52" s="238">
        <f t="shared" si="6"/>
        <v>4160</v>
      </c>
      <c r="H52" s="239">
        <f t="shared" si="7"/>
        <v>100000</v>
      </c>
      <c r="I52" s="240" t="s">
        <v>266</v>
      </c>
      <c r="J52" s="241">
        <f t="shared" si="8"/>
        <v>0</v>
      </c>
    </row>
    <row r="53" spans="2:10" s="45" customFormat="1">
      <c r="B53" s="234" t="s">
        <v>256</v>
      </c>
      <c r="C53" s="235" t="s">
        <v>265</v>
      </c>
      <c r="D53" s="236">
        <v>3</v>
      </c>
      <c r="E53" s="237"/>
      <c r="F53" s="235">
        <v>15.02</v>
      </c>
      <c r="G53" s="238">
        <f t="shared" si="6"/>
        <v>6240</v>
      </c>
      <c r="H53" s="239">
        <f t="shared" si="7"/>
        <v>93724.800000000003</v>
      </c>
      <c r="I53" s="240" t="s">
        <v>266</v>
      </c>
      <c r="J53" s="241">
        <f t="shared" si="8"/>
        <v>0</v>
      </c>
    </row>
    <row r="54" spans="2:10" s="45" customFormat="1">
      <c r="B54" s="234" t="s">
        <v>297</v>
      </c>
      <c r="C54" s="235" t="s">
        <v>265</v>
      </c>
      <c r="D54" s="236">
        <v>7.7099999999999991</v>
      </c>
      <c r="E54" s="237"/>
      <c r="F54" s="235">
        <v>27.884615384615383</v>
      </c>
      <c r="G54" s="238">
        <f t="shared" si="6"/>
        <v>16036.799999999997</v>
      </c>
      <c r="H54" s="239">
        <f t="shared" si="7"/>
        <v>447179.99999999988</v>
      </c>
      <c r="I54" s="240" t="s">
        <v>266</v>
      </c>
      <c r="J54" s="241">
        <f t="shared" si="8"/>
        <v>0</v>
      </c>
    </row>
    <row r="55" spans="2:10" s="45" customFormat="1">
      <c r="B55" s="234"/>
      <c r="C55" s="235"/>
      <c r="D55" s="236"/>
      <c r="E55" s="237"/>
      <c r="F55" s="235"/>
      <c r="G55" s="238">
        <f t="shared" si="6"/>
        <v>0</v>
      </c>
      <c r="H55" s="239">
        <f t="shared" si="7"/>
        <v>0</v>
      </c>
      <c r="I55" s="240"/>
      <c r="J55" s="241">
        <f t="shared" si="8"/>
        <v>0</v>
      </c>
    </row>
    <row r="56" spans="2:10" s="45" customFormat="1">
      <c r="B56" s="234"/>
      <c r="C56" s="235"/>
      <c r="D56" s="236"/>
      <c r="E56" s="237"/>
      <c r="F56" s="235"/>
      <c r="G56" s="238">
        <f t="shared" si="6"/>
        <v>0</v>
      </c>
      <c r="H56" s="239">
        <f t="shared" si="7"/>
        <v>0</v>
      </c>
      <c r="I56" s="240"/>
      <c r="J56" s="241">
        <f t="shared" si="8"/>
        <v>0</v>
      </c>
    </row>
    <row r="57" spans="2:10" s="45" customFormat="1">
      <c r="B57" s="234"/>
      <c r="C57" s="235"/>
      <c r="D57" s="236"/>
      <c r="E57" s="237"/>
      <c r="F57" s="235"/>
      <c r="G57" s="238">
        <f t="shared" si="6"/>
        <v>0</v>
      </c>
      <c r="H57" s="239">
        <f t="shared" si="7"/>
        <v>0</v>
      </c>
      <c r="I57" s="240"/>
      <c r="J57" s="241">
        <f t="shared" si="8"/>
        <v>0</v>
      </c>
    </row>
    <row r="58" spans="2:10" s="45" customFormat="1">
      <c r="B58" s="234"/>
      <c r="C58" s="235"/>
      <c r="D58" s="236"/>
      <c r="E58" s="237"/>
      <c r="F58" s="235"/>
      <c r="G58" s="238">
        <f t="shared" si="6"/>
        <v>0</v>
      </c>
      <c r="H58" s="239">
        <f t="shared" si="7"/>
        <v>0</v>
      </c>
      <c r="I58" s="240"/>
      <c r="J58" s="241">
        <f t="shared" si="8"/>
        <v>0</v>
      </c>
    </row>
    <row r="59" spans="2:10" s="45" customFormat="1">
      <c r="B59" s="234"/>
      <c r="C59" s="235"/>
      <c r="D59" s="236"/>
      <c r="E59" s="237"/>
      <c r="F59" s="235"/>
      <c r="G59" s="238">
        <f t="shared" si="6"/>
        <v>0</v>
      </c>
      <c r="H59" s="239">
        <f t="shared" si="7"/>
        <v>0</v>
      </c>
      <c r="I59" s="240"/>
      <c r="J59" s="241">
        <f t="shared" si="8"/>
        <v>0</v>
      </c>
    </row>
    <row r="60" spans="2:10" s="45" customFormat="1">
      <c r="B60" s="234"/>
      <c r="C60" s="235"/>
      <c r="D60" s="236"/>
      <c r="E60" s="237"/>
      <c r="F60" s="235"/>
      <c r="G60" s="238">
        <f t="shared" si="6"/>
        <v>0</v>
      </c>
      <c r="H60" s="239">
        <f t="shared" si="7"/>
        <v>0</v>
      </c>
      <c r="I60" s="240"/>
      <c r="J60" s="241">
        <f t="shared" si="8"/>
        <v>0</v>
      </c>
    </row>
    <row r="61" spans="2:10" s="45" customFormat="1">
      <c r="B61" s="234"/>
      <c r="C61" s="235"/>
      <c r="D61" s="236"/>
      <c r="E61" s="237"/>
      <c r="F61" s="235"/>
      <c r="G61" s="238">
        <f t="shared" si="6"/>
        <v>0</v>
      </c>
      <c r="H61" s="239">
        <f t="shared" si="7"/>
        <v>0</v>
      </c>
      <c r="I61" s="240"/>
      <c r="J61" s="241">
        <f t="shared" si="8"/>
        <v>0</v>
      </c>
    </row>
    <row r="62" spans="2:10" s="45" customFormat="1">
      <c r="B62" s="234"/>
      <c r="C62" s="235"/>
      <c r="D62" s="236"/>
      <c r="E62" s="237"/>
      <c r="F62" s="235"/>
      <c r="G62" s="238">
        <f t="shared" ref="G62:G79" si="9">2080*D62</f>
        <v>0</v>
      </c>
      <c r="H62" s="239">
        <f t="shared" ref="H62:H79" si="10">+F62*G62</f>
        <v>0</v>
      </c>
      <c r="I62" s="240"/>
      <c r="J62" s="241">
        <f t="shared" ref="J62:J79" si="11">IFERROR((H62-I62)/I62,0)</f>
        <v>0</v>
      </c>
    </row>
    <row r="63" spans="2:10" s="45" customFormat="1">
      <c r="B63" s="234"/>
      <c r="C63" s="235"/>
      <c r="D63" s="236"/>
      <c r="E63" s="237"/>
      <c r="F63" s="235"/>
      <c r="G63" s="238">
        <f t="shared" si="9"/>
        <v>0</v>
      </c>
      <c r="H63" s="239">
        <f t="shared" si="10"/>
        <v>0</v>
      </c>
      <c r="I63" s="240"/>
      <c r="J63" s="241">
        <f t="shared" si="11"/>
        <v>0</v>
      </c>
    </row>
    <row r="64" spans="2:10" s="45" customFormat="1">
      <c r="B64" s="234"/>
      <c r="C64" s="235"/>
      <c r="D64" s="236"/>
      <c r="E64" s="237"/>
      <c r="F64" s="235"/>
      <c r="G64" s="238">
        <f t="shared" si="9"/>
        <v>0</v>
      </c>
      <c r="H64" s="239">
        <f t="shared" si="10"/>
        <v>0</v>
      </c>
      <c r="I64" s="240"/>
      <c r="J64" s="241">
        <f t="shared" si="11"/>
        <v>0</v>
      </c>
    </row>
    <row r="65" spans="2:10" s="45" customFormat="1">
      <c r="B65" s="234"/>
      <c r="C65" s="235"/>
      <c r="D65" s="236"/>
      <c r="E65" s="237"/>
      <c r="F65" s="235"/>
      <c r="G65" s="238">
        <f t="shared" si="9"/>
        <v>0</v>
      </c>
      <c r="H65" s="239">
        <f t="shared" si="10"/>
        <v>0</v>
      </c>
      <c r="I65" s="240"/>
      <c r="J65" s="241">
        <f t="shared" si="11"/>
        <v>0</v>
      </c>
    </row>
    <row r="66" spans="2:10" s="45" customFormat="1">
      <c r="B66" s="234"/>
      <c r="C66" s="235"/>
      <c r="D66" s="236"/>
      <c r="E66" s="237"/>
      <c r="F66" s="235"/>
      <c r="G66" s="238">
        <f t="shared" si="9"/>
        <v>0</v>
      </c>
      <c r="H66" s="239">
        <f t="shared" si="10"/>
        <v>0</v>
      </c>
      <c r="I66" s="240"/>
      <c r="J66" s="241">
        <f t="shared" si="11"/>
        <v>0</v>
      </c>
    </row>
    <row r="67" spans="2:10" s="45" customFormat="1">
      <c r="B67" s="234"/>
      <c r="C67" s="235"/>
      <c r="D67" s="236"/>
      <c r="E67" s="237"/>
      <c r="F67" s="235"/>
      <c r="G67" s="238">
        <f t="shared" si="9"/>
        <v>0</v>
      </c>
      <c r="H67" s="239">
        <f t="shared" si="10"/>
        <v>0</v>
      </c>
      <c r="I67" s="240"/>
      <c r="J67" s="241">
        <f t="shared" si="11"/>
        <v>0</v>
      </c>
    </row>
    <row r="68" spans="2:10" s="45" customFormat="1">
      <c r="B68" s="234"/>
      <c r="C68" s="235"/>
      <c r="D68" s="236"/>
      <c r="E68" s="237"/>
      <c r="F68" s="235"/>
      <c r="G68" s="238">
        <f t="shared" si="9"/>
        <v>0</v>
      </c>
      <c r="H68" s="239">
        <f t="shared" si="10"/>
        <v>0</v>
      </c>
      <c r="I68" s="240"/>
      <c r="J68" s="241">
        <f t="shared" si="11"/>
        <v>0</v>
      </c>
    </row>
    <row r="69" spans="2:10" s="45" customFormat="1">
      <c r="B69" s="234"/>
      <c r="C69" s="235"/>
      <c r="D69" s="236"/>
      <c r="E69" s="237"/>
      <c r="F69" s="235"/>
      <c r="G69" s="238">
        <f t="shared" si="9"/>
        <v>0</v>
      </c>
      <c r="H69" s="239">
        <f t="shared" si="10"/>
        <v>0</v>
      </c>
      <c r="I69" s="240"/>
      <c r="J69" s="241">
        <f t="shared" si="11"/>
        <v>0</v>
      </c>
    </row>
    <row r="70" spans="2:10" s="45" customFormat="1">
      <c r="B70" s="234"/>
      <c r="C70" s="235"/>
      <c r="D70" s="236"/>
      <c r="E70" s="237"/>
      <c r="F70" s="235"/>
      <c r="G70" s="238">
        <f t="shared" si="9"/>
        <v>0</v>
      </c>
      <c r="H70" s="239">
        <f t="shared" si="10"/>
        <v>0</v>
      </c>
      <c r="I70" s="240"/>
      <c r="J70" s="241">
        <f t="shared" si="11"/>
        <v>0</v>
      </c>
    </row>
    <row r="71" spans="2:10" s="45" customFormat="1">
      <c r="B71" s="234"/>
      <c r="C71" s="235"/>
      <c r="D71" s="236"/>
      <c r="E71" s="237"/>
      <c r="F71" s="235"/>
      <c r="G71" s="238">
        <f t="shared" si="9"/>
        <v>0</v>
      </c>
      <c r="H71" s="239">
        <f t="shared" si="10"/>
        <v>0</v>
      </c>
      <c r="I71" s="240"/>
      <c r="J71" s="241">
        <f t="shared" si="11"/>
        <v>0</v>
      </c>
    </row>
    <row r="72" spans="2:10" s="45" customFormat="1">
      <c r="B72" s="234"/>
      <c r="C72" s="235"/>
      <c r="D72" s="236"/>
      <c r="E72" s="237"/>
      <c r="F72" s="235"/>
      <c r="G72" s="238">
        <f t="shared" si="9"/>
        <v>0</v>
      </c>
      <c r="H72" s="239">
        <f t="shared" si="10"/>
        <v>0</v>
      </c>
      <c r="I72" s="240"/>
      <c r="J72" s="241">
        <f t="shared" si="11"/>
        <v>0</v>
      </c>
    </row>
    <row r="73" spans="2:10" s="45" customFormat="1">
      <c r="B73" s="234"/>
      <c r="C73" s="235"/>
      <c r="D73" s="236"/>
      <c r="E73" s="237"/>
      <c r="F73" s="235"/>
      <c r="G73" s="238">
        <f t="shared" si="9"/>
        <v>0</v>
      </c>
      <c r="H73" s="239">
        <f t="shared" si="10"/>
        <v>0</v>
      </c>
      <c r="I73" s="240"/>
      <c r="J73" s="241">
        <f t="shared" si="11"/>
        <v>0</v>
      </c>
    </row>
    <row r="74" spans="2:10" s="45" customFormat="1">
      <c r="B74" s="234"/>
      <c r="C74" s="235"/>
      <c r="D74" s="236"/>
      <c r="E74" s="237"/>
      <c r="F74" s="235"/>
      <c r="G74" s="238">
        <f t="shared" si="9"/>
        <v>0</v>
      </c>
      <c r="H74" s="239">
        <f t="shared" si="10"/>
        <v>0</v>
      </c>
      <c r="I74" s="240"/>
      <c r="J74" s="241">
        <f t="shared" si="11"/>
        <v>0</v>
      </c>
    </row>
    <row r="75" spans="2:10" s="45" customFormat="1">
      <c r="B75" s="234"/>
      <c r="C75" s="235"/>
      <c r="D75" s="236"/>
      <c r="E75" s="237"/>
      <c r="F75" s="235"/>
      <c r="G75" s="238">
        <f t="shared" si="9"/>
        <v>0</v>
      </c>
      <c r="H75" s="239">
        <f t="shared" si="10"/>
        <v>0</v>
      </c>
      <c r="I75" s="240"/>
      <c r="J75" s="241">
        <f t="shared" si="11"/>
        <v>0</v>
      </c>
    </row>
    <row r="76" spans="2:10" s="45" customFormat="1">
      <c r="B76" s="234"/>
      <c r="C76" s="235"/>
      <c r="D76" s="236"/>
      <c r="E76" s="237"/>
      <c r="F76" s="235"/>
      <c r="G76" s="238">
        <f t="shared" si="9"/>
        <v>0</v>
      </c>
      <c r="H76" s="239">
        <f t="shared" si="10"/>
        <v>0</v>
      </c>
      <c r="I76" s="240"/>
      <c r="J76" s="241">
        <f t="shared" si="11"/>
        <v>0</v>
      </c>
    </row>
    <row r="77" spans="2:10" s="45" customFormat="1">
      <c r="B77" s="234"/>
      <c r="C77" s="235"/>
      <c r="D77" s="236"/>
      <c r="E77" s="237"/>
      <c r="F77" s="235"/>
      <c r="G77" s="238">
        <f t="shared" si="9"/>
        <v>0</v>
      </c>
      <c r="H77" s="239">
        <f t="shared" si="10"/>
        <v>0</v>
      </c>
      <c r="I77" s="240"/>
      <c r="J77" s="241">
        <f t="shared" si="11"/>
        <v>0</v>
      </c>
    </row>
    <row r="78" spans="2:10" s="45" customFormat="1">
      <c r="B78" s="234"/>
      <c r="C78" s="235"/>
      <c r="D78" s="236"/>
      <c r="E78" s="237"/>
      <c r="F78" s="235"/>
      <c r="G78" s="238">
        <f t="shared" si="9"/>
        <v>0</v>
      </c>
      <c r="H78" s="239">
        <f t="shared" si="10"/>
        <v>0</v>
      </c>
      <c r="I78" s="240"/>
      <c r="J78" s="241">
        <f t="shared" si="11"/>
        <v>0</v>
      </c>
    </row>
    <row r="79" spans="2:10" s="45" customFormat="1">
      <c r="B79" s="234"/>
      <c r="C79" s="235"/>
      <c r="D79" s="236"/>
      <c r="E79" s="237"/>
      <c r="F79" s="235"/>
      <c r="G79" s="238">
        <f t="shared" si="9"/>
        <v>0</v>
      </c>
      <c r="H79" s="239">
        <f t="shared" si="10"/>
        <v>0</v>
      </c>
      <c r="I79" s="240"/>
      <c r="J79" s="241">
        <f t="shared" si="11"/>
        <v>0</v>
      </c>
    </row>
    <row r="80" spans="2:10" s="45" customFormat="1">
      <c r="B80" s="234"/>
      <c r="C80" s="235"/>
      <c r="D80" s="236"/>
      <c r="E80" s="237"/>
      <c r="F80" s="235"/>
      <c r="G80" s="238">
        <f>2080*D80</f>
        <v>0</v>
      </c>
      <c r="H80" s="239">
        <f>+F80*G80</f>
        <v>0</v>
      </c>
      <c r="I80" s="240"/>
      <c r="J80" s="241">
        <f>IFERROR((H80-I80)/I80,0)</f>
        <v>0</v>
      </c>
    </row>
    <row r="81" spans="2:10" s="45" customFormat="1">
      <c r="B81" s="234"/>
      <c r="C81" s="235"/>
      <c r="D81" s="236"/>
      <c r="E81" s="237"/>
      <c r="F81" s="235"/>
      <c r="G81" s="238">
        <f>2080*D81</f>
        <v>0</v>
      </c>
      <c r="H81" s="239">
        <f>+F81*G81</f>
        <v>0</v>
      </c>
      <c r="I81" s="240"/>
      <c r="J81" s="241">
        <f>IFERROR((H81-I81)/I81,0)</f>
        <v>0</v>
      </c>
    </row>
    <row r="82" spans="2:10" s="45" customFormat="1">
      <c r="B82" s="234"/>
      <c r="C82" s="235"/>
      <c r="D82" s="236"/>
      <c r="E82" s="237"/>
      <c r="F82" s="235"/>
      <c r="G82" s="238">
        <f>2080*D82</f>
        <v>0</v>
      </c>
      <c r="H82" s="239">
        <f>+F82*G82</f>
        <v>0</v>
      </c>
      <c r="I82" s="240"/>
      <c r="J82" s="241">
        <f>IFERROR((H82-I82)/I82,0)</f>
        <v>0</v>
      </c>
    </row>
    <row r="83" spans="2:10" s="45" customFormat="1">
      <c r="B83" s="234"/>
      <c r="C83" s="235"/>
      <c r="D83" s="236"/>
      <c r="E83" s="237"/>
      <c r="F83" s="235"/>
      <c r="G83" s="238">
        <f>2080*D83</f>
        <v>0</v>
      </c>
      <c r="H83" s="239">
        <f>+F83*G83</f>
        <v>0</v>
      </c>
      <c r="I83" s="240"/>
      <c r="J83" s="241">
        <f>IFERROR((H83-I83)/I83,0)</f>
        <v>0</v>
      </c>
    </row>
    <row r="84" spans="2:10" s="45" customFormat="1" ht="15" thickBot="1">
      <c r="C84" s="242"/>
      <c r="D84" s="242"/>
      <c r="E84" s="242"/>
      <c r="F84" s="242"/>
      <c r="G84" s="38" t="s">
        <v>180</v>
      </c>
      <c r="H84" s="39">
        <f>SUM(H8:H83)</f>
        <v>11564733.454000002</v>
      </c>
      <c r="I84" s="40">
        <f>SUM(I8:I83)</f>
        <v>0</v>
      </c>
    </row>
    <row r="85" spans="2:10" s="45" customFormat="1" ht="15" thickBot="1">
      <c r="C85" s="242"/>
      <c r="D85" s="242"/>
      <c r="E85" s="242"/>
      <c r="F85" s="242"/>
      <c r="G85" s="38" t="s">
        <v>70</v>
      </c>
      <c r="H85" s="39">
        <f>+H84*0.0765</f>
        <v>884702.10923100007</v>
      </c>
      <c r="I85" s="40">
        <f>+I84*0.0765</f>
        <v>0</v>
      </c>
    </row>
    <row r="86" spans="2:10" s="45" customFormat="1" ht="15" thickBot="1">
      <c r="C86" s="242"/>
      <c r="D86" s="242"/>
      <c r="E86" s="242"/>
      <c r="F86" s="242"/>
      <c r="G86" s="38" t="s">
        <v>106</v>
      </c>
      <c r="H86" s="39">
        <f>+H84+H85</f>
        <v>12449435.563231003</v>
      </c>
      <c r="I86" s="40">
        <f>+I84+I85</f>
        <v>0</v>
      </c>
    </row>
    <row r="87" spans="2:10"/>
    <row r="88" spans="2:10" hidden="1"/>
    <row r="89" spans="2:10" hidden="1">
      <c r="H89" s="31" t="s">
        <v>46</v>
      </c>
    </row>
  </sheetData>
  <sheetProtection algorithmName="SHA-512" hashValue="JLGOJuMPZGqDihDiXpRPxBVOimK58maIGonABmmkTc0OH5Z/AMWfhg5FvSCZVYlWtoVXmuIW/IUq+CR+zuPr8w==" saltValue="yx+15voSL+IQHqwXN4XHcQ==" spinCount="100000" sheet="1" objects="1" scenarios="1" selectLockedCells="1"/>
  <mergeCells count="2">
    <mergeCell ref="B4:J4"/>
    <mergeCell ref="B5:J5"/>
  </mergeCells>
  <conditionalFormatting sqref="J8:J83">
    <cfRule type="cellIs" dxfId="29" priority="1" operator="greaterThan">
      <formula>0.1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opLeftCell="A4" zoomScaleNormal="100" workbookViewId="0">
      <selection activeCell="E34" sqref="E34"/>
    </sheetView>
  </sheetViews>
  <sheetFormatPr defaultColWidth="0" defaultRowHeight="14.4" zeroHeight="1"/>
  <cols>
    <col min="1" max="1" width="3.33203125" style="2" customWidth="1"/>
    <col min="2" max="2" width="29" style="2" customWidth="1"/>
    <col min="3" max="3" width="28.33203125" style="2" customWidth="1"/>
    <col min="4" max="5" width="12.33203125" style="2" bestFit="1" customWidth="1"/>
    <col min="6" max="6" width="24.88671875" style="2" customWidth="1"/>
    <col min="7" max="7" width="18.33203125" style="2" customWidth="1"/>
    <col min="8" max="8" width="14.33203125" style="2" bestFit="1" customWidth="1"/>
    <col min="9" max="10" width="12.33203125" style="2" bestFit="1" customWidth="1"/>
    <col min="11" max="11" width="3.33203125" style="2" customWidth="1"/>
    <col min="12" max="12" width="12.33203125" style="2" hidden="1" customWidth="1"/>
    <col min="13" max="16384" width="12.33203125" style="2" hidden="1"/>
  </cols>
  <sheetData>
    <row r="1" spans="2:10"/>
    <row r="2" spans="2:10" s="32" customFormat="1" ht="14.7" customHeight="1">
      <c r="B2" s="3" t="s">
        <v>117</v>
      </c>
      <c r="C2" s="4">
        <f>SUM(H24,G38)</f>
        <v>3205504.252521567</v>
      </c>
      <c r="D2" s="33"/>
      <c r="E2" s="33"/>
      <c r="F2" s="33"/>
      <c r="G2" s="33"/>
      <c r="H2" s="33"/>
      <c r="I2" s="33"/>
      <c r="J2" s="33"/>
    </row>
    <row r="3" spans="2:10" s="32" customFormat="1" ht="15" thickBot="1">
      <c r="C3" s="34"/>
      <c r="D3" s="34"/>
      <c r="E3" s="34"/>
      <c r="F3" s="35"/>
      <c r="G3" s="35"/>
      <c r="H3" s="35"/>
      <c r="I3" s="35"/>
      <c r="J3" s="35"/>
    </row>
    <row r="4" spans="2:10" s="32" customFormat="1">
      <c r="B4" s="266" t="s">
        <v>124</v>
      </c>
      <c r="C4" s="267"/>
      <c r="D4" s="267"/>
      <c r="E4" s="267"/>
      <c r="F4" s="267"/>
      <c r="G4" s="267"/>
      <c r="H4" s="267"/>
      <c r="I4" s="268"/>
      <c r="J4" s="35"/>
    </row>
    <row r="5" spans="2:10" s="32" customFormat="1" ht="63.75" customHeight="1" thickBot="1">
      <c r="B5" s="269" t="s">
        <v>224</v>
      </c>
      <c r="C5" s="270"/>
      <c r="D5" s="270"/>
      <c r="E5" s="270"/>
      <c r="F5" s="270"/>
      <c r="G5" s="270"/>
      <c r="H5" s="270"/>
      <c r="I5" s="271"/>
      <c r="J5" s="35"/>
    </row>
    <row r="6" spans="2:10" s="32" customFormat="1" ht="17.25" customHeight="1" thickBot="1">
      <c r="J6" s="35"/>
    </row>
    <row r="7" spans="2:10" s="6" customFormat="1">
      <c r="B7" s="266" t="s">
        <v>126</v>
      </c>
      <c r="C7" s="267"/>
      <c r="D7" s="267"/>
      <c r="E7" s="267"/>
      <c r="F7" s="267"/>
      <c r="G7" s="267"/>
      <c r="H7" s="267"/>
      <c r="I7" s="267"/>
      <c r="J7" s="268"/>
    </row>
    <row r="8" spans="2:10" s="6" customFormat="1" ht="28.95" customHeight="1" thickBot="1">
      <c r="B8" s="269" t="s">
        <v>223</v>
      </c>
      <c r="C8" s="270"/>
      <c r="D8" s="270"/>
      <c r="E8" s="270"/>
      <c r="F8" s="270"/>
      <c r="G8" s="270"/>
      <c r="H8" s="270"/>
      <c r="I8" s="270"/>
      <c r="J8" s="271"/>
    </row>
    <row r="9" spans="2:10" ht="15" thickBot="1"/>
    <row r="10" spans="2:10" ht="43.2">
      <c r="B10" s="41" t="s">
        <v>71</v>
      </c>
      <c r="C10" s="41" t="s">
        <v>72</v>
      </c>
      <c r="D10" s="41" t="s">
        <v>73</v>
      </c>
      <c r="E10" s="41" t="s">
        <v>74</v>
      </c>
      <c r="F10" s="41" t="s">
        <v>75</v>
      </c>
      <c r="G10" s="41" t="s">
        <v>76</v>
      </c>
      <c r="H10" s="41" t="s">
        <v>77</v>
      </c>
      <c r="I10" s="41" t="s">
        <v>78</v>
      </c>
      <c r="J10" s="42" t="s">
        <v>116</v>
      </c>
    </row>
    <row r="11" spans="2:10">
      <c r="B11" s="43" t="s">
        <v>79</v>
      </c>
      <c r="C11" s="44"/>
      <c r="D11" s="45"/>
      <c r="E11" s="46"/>
      <c r="F11" s="46"/>
      <c r="G11" s="46"/>
      <c r="H11" s="46"/>
      <c r="I11" s="45"/>
      <c r="J11" s="47"/>
    </row>
    <row r="12" spans="2:10">
      <c r="B12" s="189" t="s">
        <v>80</v>
      </c>
      <c r="C12" s="190"/>
      <c r="D12" s="190"/>
      <c r="E12" s="191"/>
      <c r="F12" s="192"/>
      <c r="G12" s="193"/>
      <c r="H12" s="48">
        <f>+F12*G12</f>
        <v>0</v>
      </c>
      <c r="I12" s="192"/>
      <c r="J12" s="49">
        <f>IFERROR((H12-I12)/I12,0)</f>
        <v>0</v>
      </c>
    </row>
    <row r="13" spans="2:10">
      <c r="B13" s="194" t="s">
        <v>81</v>
      </c>
      <c r="C13" s="190"/>
      <c r="D13" s="190"/>
      <c r="E13" s="191"/>
      <c r="F13" s="192">
        <v>2476989.7420912734</v>
      </c>
      <c r="G13" s="193">
        <v>1</v>
      </c>
      <c r="H13" s="48">
        <f>+F13*G13</f>
        <v>2476989.7420912734</v>
      </c>
      <c r="I13" s="192" t="s">
        <v>266</v>
      </c>
      <c r="J13" s="49">
        <f>IFERROR((H13-I13)/I13,0)</f>
        <v>0</v>
      </c>
    </row>
    <row r="14" spans="2:10">
      <c r="B14" s="189" t="s">
        <v>82</v>
      </c>
      <c r="C14" s="190"/>
      <c r="D14" s="190"/>
      <c r="E14" s="191"/>
      <c r="F14" s="192"/>
      <c r="G14" s="193"/>
      <c r="H14" s="48">
        <f>+F14*G14</f>
        <v>0</v>
      </c>
      <c r="I14" s="192">
        <v>0</v>
      </c>
      <c r="J14" s="49">
        <f>IFERROR((H14-I14)/I14,0)</f>
        <v>0</v>
      </c>
    </row>
    <row r="15" spans="2:10">
      <c r="B15" s="50" t="s">
        <v>83</v>
      </c>
      <c r="C15" s="45"/>
      <c r="D15" s="45"/>
      <c r="E15" s="51"/>
      <c r="F15" s="51"/>
      <c r="G15" s="51"/>
      <c r="H15" s="51"/>
      <c r="I15" s="51"/>
      <c r="J15" s="47"/>
    </row>
    <row r="16" spans="2:10">
      <c r="B16" s="189" t="s">
        <v>84</v>
      </c>
      <c r="C16" s="190"/>
      <c r="D16" s="190"/>
      <c r="E16" s="191">
        <v>265</v>
      </c>
      <c r="F16" s="192">
        <v>252699.25019407889</v>
      </c>
      <c r="G16" s="193">
        <v>1</v>
      </c>
      <c r="H16" s="48">
        <f>+F16*G16</f>
        <v>252699.25019407889</v>
      </c>
      <c r="I16" s="192" t="s">
        <v>266</v>
      </c>
      <c r="J16" s="49">
        <f>IFERROR((H16-I16)/I16,0)</f>
        <v>0</v>
      </c>
    </row>
    <row r="17" spans="2:11">
      <c r="B17" s="189" t="s">
        <v>300</v>
      </c>
      <c r="C17" s="190"/>
      <c r="D17" s="190"/>
      <c r="E17" s="191">
        <v>265</v>
      </c>
      <c r="F17" s="192">
        <v>71709.73901343203</v>
      </c>
      <c r="G17" s="193">
        <v>1</v>
      </c>
      <c r="H17" s="48">
        <f>+F17*G17</f>
        <v>71709.73901343203</v>
      </c>
      <c r="I17" s="192" t="s">
        <v>266</v>
      </c>
      <c r="J17" s="49">
        <f>IFERROR((H17-I17)/I17,0)</f>
        <v>0</v>
      </c>
    </row>
    <row r="18" spans="2:11">
      <c r="B18" s="189" t="s">
        <v>82</v>
      </c>
      <c r="C18" s="190"/>
      <c r="D18" s="190"/>
      <c r="E18" s="191"/>
      <c r="F18" s="192"/>
      <c r="G18" s="193"/>
      <c r="H18" s="48">
        <f>+F18*G18</f>
        <v>0</v>
      </c>
      <c r="I18" s="192">
        <v>0</v>
      </c>
      <c r="J18" s="49">
        <f>IFERROR((H18-I18)/I18,0)</f>
        <v>0</v>
      </c>
    </row>
    <row r="19" spans="2:11" ht="28.8">
      <c r="B19" s="52" t="s">
        <v>86</v>
      </c>
      <c r="C19" s="45"/>
      <c r="D19" s="45"/>
      <c r="E19" s="51"/>
      <c r="F19" s="51"/>
      <c r="G19" s="51"/>
      <c r="H19" s="51"/>
      <c r="I19" s="51"/>
      <c r="J19" s="47"/>
    </row>
    <row r="20" spans="2:11">
      <c r="B20" s="189" t="s">
        <v>87</v>
      </c>
      <c r="C20" s="190"/>
      <c r="D20" s="190"/>
      <c r="E20" s="191">
        <v>265</v>
      </c>
      <c r="F20" s="192">
        <v>228952.51686858773</v>
      </c>
      <c r="G20" s="193">
        <v>1</v>
      </c>
      <c r="H20" s="48">
        <f>+F20*G20</f>
        <v>228952.51686858773</v>
      </c>
      <c r="I20" s="192" t="s">
        <v>266</v>
      </c>
      <c r="J20" s="49">
        <f>IFERROR((H20-I20)/I20,0)</f>
        <v>0</v>
      </c>
    </row>
    <row r="21" spans="2:11">
      <c r="B21" s="189" t="s">
        <v>88</v>
      </c>
      <c r="C21" s="195"/>
      <c r="D21" s="195"/>
      <c r="E21" s="191"/>
      <c r="F21" s="192"/>
      <c r="G21" s="193"/>
      <c r="H21" s="48">
        <f>+F21*G21</f>
        <v>0</v>
      </c>
      <c r="I21" s="192">
        <v>0</v>
      </c>
      <c r="J21" s="49">
        <f>IFERROR((H21-I21)/I21,0)</f>
        <v>0</v>
      </c>
    </row>
    <row r="22" spans="2:11">
      <c r="B22" s="189" t="s">
        <v>89</v>
      </c>
      <c r="C22" s="195"/>
      <c r="D22" s="195"/>
      <c r="E22" s="191">
        <v>265</v>
      </c>
      <c r="F22" s="192">
        <v>175153.00435419532</v>
      </c>
      <c r="G22" s="193">
        <v>1</v>
      </c>
      <c r="H22" s="48">
        <f>+F22*G22</f>
        <v>175153.00435419532</v>
      </c>
      <c r="I22" s="192" t="s">
        <v>266</v>
      </c>
      <c r="J22" s="49">
        <f>IFERROR((H22-I22)/I22,0)</f>
        <v>0</v>
      </c>
    </row>
    <row r="23" spans="2:11" ht="15" thickBot="1">
      <c r="B23" s="196" t="s">
        <v>125</v>
      </c>
      <c r="C23" s="197"/>
      <c r="D23" s="197"/>
      <c r="E23" s="198"/>
      <c r="F23" s="199"/>
      <c r="G23" s="200"/>
      <c r="H23" s="53">
        <f>+F23*G23</f>
        <v>0</v>
      </c>
      <c r="I23" s="199">
        <v>0</v>
      </c>
      <c r="J23" s="49">
        <f>IFERROR((H23-I23)/I23,0)</f>
        <v>0</v>
      </c>
    </row>
    <row r="24" spans="2:11" ht="21.75" customHeight="1" thickBot="1">
      <c r="B24" s="60"/>
      <c r="C24" s="61"/>
      <c r="D24" s="61"/>
      <c r="E24" s="62" t="s">
        <v>127</v>
      </c>
      <c r="F24" s="62"/>
      <c r="G24" s="62"/>
      <c r="H24" s="55">
        <f>SUM(H12:H23)</f>
        <v>3205504.252521567</v>
      </c>
      <c r="I24" s="55">
        <f>SUM(I12:I23)</f>
        <v>0</v>
      </c>
    </row>
    <row r="25" spans="2:11" ht="15" thickBot="1">
      <c r="C25" s="54"/>
      <c r="D25" s="54"/>
      <c r="E25" s="54"/>
      <c r="F25" s="56"/>
      <c r="G25" s="54"/>
      <c r="H25" s="57"/>
      <c r="I25" s="57"/>
    </row>
    <row r="26" spans="2:11" s="6" customFormat="1">
      <c r="B26" s="272" t="s">
        <v>171</v>
      </c>
      <c r="C26" s="273"/>
      <c r="D26" s="273"/>
      <c r="E26" s="273"/>
      <c r="F26" s="273"/>
      <c r="G26" s="273"/>
      <c r="H26" s="273"/>
      <c r="I26" s="273"/>
      <c r="J26" s="274"/>
    </row>
    <row r="27" spans="2:11" s="6" customFormat="1" ht="28.95" customHeight="1" thickBot="1">
      <c r="B27" s="269" t="s">
        <v>222</v>
      </c>
      <c r="C27" s="270"/>
      <c r="D27" s="270"/>
      <c r="E27" s="270"/>
      <c r="F27" s="270"/>
      <c r="G27" s="270"/>
      <c r="H27" s="270"/>
      <c r="I27" s="270"/>
      <c r="J27" s="271"/>
    </row>
    <row r="28" spans="2:11" s="6" customFormat="1" ht="18.75" customHeight="1" thickBot="1">
      <c r="B28" s="2"/>
      <c r="C28" s="2"/>
      <c r="D28" s="2"/>
      <c r="E28" s="2"/>
      <c r="F28" s="2"/>
      <c r="G28" s="2"/>
      <c r="H28" s="2"/>
      <c r="I28" s="2"/>
      <c r="J28" s="2"/>
      <c r="K28" s="2"/>
    </row>
    <row r="29" spans="2:11" ht="57.6">
      <c r="B29" s="41" t="s">
        <v>71</v>
      </c>
      <c r="C29" s="41" t="s">
        <v>90</v>
      </c>
      <c r="D29" s="41" t="s">
        <v>91</v>
      </c>
      <c r="E29" s="41" t="s">
        <v>92</v>
      </c>
      <c r="F29" s="41" t="s">
        <v>93</v>
      </c>
      <c r="G29" s="41" t="s">
        <v>77</v>
      </c>
      <c r="H29" s="41" t="s">
        <v>78</v>
      </c>
      <c r="I29" s="41" t="s">
        <v>116</v>
      </c>
    </row>
    <row r="30" spans="2:11">
      <c r="B30" s="206" t="s">
        <v>94</v>
      </c>
      <c r="C30" s="190"/>
      <c r="D30" s="191"/>
      <c r="E30" s="191"/>
      <c r="F30" s="222"/>
      <c r="G30" s="48">
        <f>+E30*F30*D30</f>
        <v>0</v>
      </c>
      <c r="H30" s="192"/>
      <c r="I30" s="49">
        <f>IFERROR((G30-H30)/H30,0)</f>
        <v>0</v>
      </c>
    </row>
    <row r="31" spans="2:11">
      <c r="B31" s="207" t="s">
        <v>95</v>
      </c>
      <c r="C31" s="190"/>
      <c r="D31" s="191"/>
      <c r="E31" s="191"/>
      <c r="F31" s="192"/>
      <c r="G31" s="48">
        <f t="shared" ref="G31:G37" si="0">+E31*F31*D31</f>
        <v>0</v>
      </c>
      <c r="H31" s="192">
        <v>0</v>
      </c>
      <c r="I31" s="49">
        <f t="shared" ref="I31:I37" si="1">IFERROR((G31-H31)/H31,0)</f>
        <v>0</v>
      </c>
    </row>
    <row r="32" spans="2:11">
      <c r="B32" s="206" t="s">
        <v>82</v>
      </c>
      <c r="C32" s="190"/>
      <c r="D32" s="191"/>
      <c r="E32" s="191"/>
      <c r="F32" s="192"/>
      <c r="G32" s="48">
        <f t="shared" si="0"/>
        <v>0</v>
      </c>
      <c r="H32" s="192">
        <v>0</v>
      </c>
      <c r="I32" s="49">
        <f t="shared" si="1"/>
        <v>0</v>
      </c>
    </row>
    <row r="33" spans="2:9">
      <c r="B33" s="206" t="s">
        <v>96</v>
      </c>
      <c r="C33" s="190"/>
      <c r="D33" s="191"/>
      <c r="E33" s="191"/>
      <c r="F33" s="192"/>
      <c r="G33" s="48">
        <f t="shared" si="0"/>
        <v>0</v>
      </c>
      <c r="H33" s="192">
        <v>0</v>
      </c>
      <c r="I33" s="49">
        <f t="shared" si="1"/>
        <v>0</v>
      </c>
    </row>
    <row r="34" spans="2:9">
      <c r="B34" s="206" t="s">
        <v>97</v>
      </c>
      <c r="C34" s="190"/>
      <c r="D34" s="191"/>
      <c r="E34" s="191"/>
      <c r="F34" s="192"/>
      <c r="G34" s="48">
        <f t="shared" si="0"/>
        <v>0</v>
      </c>
      <c r="H34" s="192">
        <v>0</v>
      </c>
      <c r="I34" s="49">
        <f t="shared" si="1"/>
        <v>0</v>
      </c>
    </row>
    <row r="35" spans="2:9">
      <c r="B35" s="206" t="s">
        <v>98</v>
      </c>
      <c r="C35" s="190"/>
      <c r="D35" s="191"/>
      <c r="E35" s="191"/>
      <c r="F35" s="192"/>
      <c r="G35" s="48">
        <f t="shared" si="0"/>
        <v>0</v>
      </c>
      <c r="H35" s="192">
        <v>0</v>
      </c>
      <c r="I35" s="49">
        <f t="shared" si="1"/>
        <v>0</v>
      </c>
    </row>
    <row r="36" spans="2:9">
      <c r="B36" s="206" t="s">
        <v>99</v>
      </c>
      <c r="C36" s="190"/>
      <c r="D36" s="191"/>
      <c r="E36" s="191"/>
      <c r="F36" s="192"/>
      <c r="G36" s="48">
        <f t="shared" si="0"/>
        <v>0</v>
      </c>
      <c r="H36" s="192">
        <v>0</v>
      </c>
      <c r="I36" s="49">
        <f t="shared" si="1"/>
        <v>0</v>
      </c>
    </row>
    <row r="37" spans="2:9">
      <c r="B37" s="206" t="s">
        <v>100</v>
      </c>
      <c r="C37" s="190"/>
      <c r="D37" s="191"/>
      <c r="E37" s="191"/>
      <c r="F37" s="192"/>
      <c r="G37" s="48">
        <f t="shared" si="0"/>
        <v>0</v>
      </c>
      <c r="H37" s="192">
        <v>0</v>
      </c>
      <c r="I37" s="49">
        <f t="shared" si="1"/>
        <v>0</v>
      </c>
    </row>
    <row r="38" spans="2:9" ht="15" thickBot="1">
      <c r="C38" s="54"/>
      <c r="D38" s="55" t="s">
        <v>128</v>
      </c>
      <c r="E38" s="55"/>
      <c r="F38" s="55"/>
      <c r="G38" s="55">
        <f>SUM(G30:G37)</f>
        <v>0</v>
      </c>
      <c r="H38" s="55">
        <f>SUM(H30:H37)</f>
        <v>0</v>
      </c>
    </row>
    <row r="39" spans="2:9">
      <c r="B39" s="58"/>
      <c r="C39" s="58"/>
      <c r="D39" s="58"/>
      <c r="E39" s="58"/>
      <c r="F39" s="58"/>
      <c r="G39" s="59"/>
      <c r="H39" s="59"/>
    </row>
    <row r="40" spans="2:9" hidden="1"/>
  </sheetData>
  <sheetProtection password="AF0B" sheet="1" objects="1" scenarios="1" selectLockedCells="1"/>
  <mergeCells count="6">
    <mergeCell ref="B27:J27"/>
    <mergeCell ref="B8:J8"/>
    <mergeCell ref="B4:I4"/>
    <mergeCell ref="B5:I5"/>
    <mergeCell ref="B7:J7"/>
    <mergeCell ref="B26:J26"/>
  </mergeCells>
  <conditionalFormatting sqref="J12:J14">
    <cfRule type="cellIs" dxfId="28" priority="10" operator="between">
      <formula>0.02</formula>
      <formula>20</formula>
    </cfRule>
  </conditionalFormatting>
  <conditionalFormatting sqref="J20:J23">
    <cfRule type="cellIs" dxfId="27" priority="2" operator="between">
      <formula>0.02</formula>
      <formula>20</formula>
    </cfRule>
  </conditionalFormatting>
  <conditionalFormatting sqref="J16:J18">
    <cfRule type="cellIs" dxfId="26" priority="3" operator="between">
      <formula>0.02</formula>
      <formula>20</formula>
    </cfRule>
  </conditionalFormatting>
  <conditionalFormatting sqref="I30:I37">
    <cfRule type="cellIs" dxfId="25" priority="1" operator="between">
      <formula>0.02</formula>
      <formula>20</formula>
    </cfRule>
  </conditionalFormatting>
  <pageMargins left="0.7" right="0.7" top="0.75" bottom="0.75" header="0.3" footer="0.3"/>
  <pageSetup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A16" workbookViewId="0">
      <selection activeCell="C34" sqref="C34"/>
    </sheetView>
  </sheetViews>
  <sheetFormatPr defaultColWidth="0" defaultRowHeight="14.4" zeroHeight="1"/>
  <cols>
    <col min="1" max="1" width="3" style="2" customWidth="1"/>
    <col min="2" max="2" width="27.33203125" style="2" customWidth="1"/>
    <col min="3" max="3" width="28.33203125" style="2" customWidth="1"/>
    <col min="4" max="4" width="12.33203125" style="2" bestFit="1" customWidth="1"/>
    <col min="5" max="5" width="12" style="2" customWidth="1"/>
    <col min="6" max="6" width="3.33203125" style="2" customWidth="1"/>
    <col min="7" max="15" width="0" style="2" hidden="1" customWidth="1"/>
    <col min="16" max="16384" width="9" style="2" hidden="1"/>
  </cols>
  <sheetData>
    <row r="1" spans="2:6"/>
    <row r="2" spans="2:6" s="6" customFormat="1" ht="14.7" customHeight="1">
      <c r="B2" s="3" t="s">
        <v>4</v>
      </c>
      <c r="C2" s="4">
        <f>SUM(C8:C11)</f>
        <v>1227875.8157055525</v>
      </c>
      <c r="D2" s="33"/>
      <c r="E2" s="33"/>
      <c r="F2" s="63"/>
    </row>
    <row r="3" spans="2:6" s="6" customFormat="1" ht="15" thickBot="1">
      <c r="C3" s="64"/>
      <c r="D3" s="65"/>
      <c r="E3" s="65"/>
      <c r="F3" s="2"/>
    </row>
    <row r="4" spans="2:6" s="6" customFormat="1">
      <c r="B4" s="266" t="s">
        <v>47</v>
      </c>
      <c r="C4" s="267"/>
      <c r="D4" s="267"/>
      <c r="E4" s="268"/>
      <c r="F4" s="2"/>
    </row>
    <row r="5" spans="2:6" s="6" customFormat="1" ht="90" customHeight="1" thickBot="1">
      <c r="B5" s="269" t="s">
        <v>230</v>
      </c>
      <c r="C5" s="270"/>
      <c r="D5" s="270"/>
      <c r="E5" s="271"/>
      <c r="F5" s="2"/>
    </row>
    <row r="6" spans="2:6" s="6" customFormat="1" ht="15" thickBot="1">
      <c r="B6" s="66" t="str">
        <f>IF(C8=0,"","1")&amp;IF(D8=0,"","1")</f>
        <v/>
      </c>
      <c r="C6" s="64"/>
      <c r="D6" s="65"/>
      <c r="E6" s="65"/>
      <c r="F6" s="2"/>
    </row>
    <row r="7" spans="2:6" s="6" customFormat="1">
      <c r="B7" s="22"/>
      <c r="C7" s="67" t="s">
        <v>174</v>
      </c>
      <c r="D7" s="67" t="s">
        <v>37</v>
      </c>
      <c r="E7" s="68" t="s">
        <v>38</v>
      </c>
      <c r="F7" s="2"/>
    </row>
    <row r="8" spans="2:6" ht="13.5" customHeight="1">
      <c r="B8" s="69" t="s">
        <v>13</v>
      </c>
      <c r="C8" s="223"/>
      <c r="D8" s="186"/>
      <c r="E8" s="16">
        <f>IFERROR((C8-D8)/D8,0)</f>
        <v>0</v>
      </c>
      <c r="F8" s="70"/>
    </row>
    <row r="9" spans="2:6" ht="13.5" customHeight="1">
      <c r="B9" s="69" t="s">
        <v>27</v>
      </c>
      <c r="C9" s="71">
        <f>C25</f>
        <v>9110.9613825792021</v>
      </c>
      <c r="D9" s="71">
        <f>D25</f>
        <v>0</v>
      </c>
      <c r="E9" s="16">
        <f>IFERROR((C9-D9)/D9,0)</f>
        <v>0</v>
      </c>
      <c r="F9" s="70"/>
    </row>
    <row r="10" spans="2:6" ht="13.5" customHeight="1">
      <c r="B10" s="69" t="s">
        <v>5</v>
      </c>
      <c r="C10" s="252">
        <v>854079</v>
      </c>
      <c r="D10" s="186" t="s">
        <v>266</v>
      </c>
      <c r="E10" s="16">
        <f>IFERROR((C10-D10)/D10,0)</f>
        <v>0</v>
      </c>
      <c r="F10" s="70"/>
    </row>
    <row r="11" spans="2:6" ht="13.5" customHeight="1" thickBot="1">
      <c r="B11" s="72" t="s">
        <v>141</v>
      </c>
      <c r="C11" s="73">
        <f>C38</f>
        <v>364685.85432297323</v>
      </c>
      <c r="D11" s="73">
        <f>D38</f>
        <v>0</v>
      </c>
      <c r="E11" s="74">
        <f>IFERROR((C11-D11)/D11,0)</f>
        <v>0</v>
      </c>
      <c r="F11" s="70"/>
    </row>
    <row r="12" spans="2:6" ht="3.75" customHeight="1">
      <c r="B12" s="75"/>
      <c r="C12" s="75"/>
      <c r="D12" s="75"/>
      <c r="E12" s="75"/>
    </row>
    <row r="13" spans="2:6">
      <c r="B13" s="76" t="s">
        <v>135</v>
      </c>
      <c r="C13" s="76"/>
      <c r="D13" s="76"/>
      <c r="E13" s="76"/>
    </row>
    <row r="14" spans="2:6"/>
    <row r="15" spans="2:6" s="6" customFormat="1" ht="18" thickBot="1">
      <c r="B15" s="77" t="s">
        <v>142</v>
      </c>
    </row>
    <row r="16" spans="2:6" s="6" customFormat="1">
      <c r="B16" s="266" t="s">
        <v>143</v>
      </c>
      <c r="C16" s="267"/>
      <c r="D16" s="267"/>
      <c r="E16" s="268"/>
    </row>
    <row r="17" spans="2:6" s="6" customFormat="1" ht="15" thickBot="1">
      <c r="B17" s="275" t="s">
        <v>144</v>
      </c>
      <c r="C17" s="276"/>
      <c r="D17" s="276"/>
      <c r="E17" s="277"/>
    </row>
    <row r="18" spans="2:6" s="6" customFormat="1" ht="18" thickBot="1">
      <c r="B18" s="78"/>
      <c r="E18" s="2"/>
      <c r="F18" s="2"/>
    </row>
    <row r="19" spans="2:6">
      <c r="B19" s="22" t="s">
        <v>19</v>
      </c>
      <c r="C19" s="19" t="s">
        <v>174</v>
      </c>
      <c r="D19" s="79" t="s">
        <v>175</v>
      </c>
      <c r="E19" s="68" t="s">
        <v>38</v>
      </c>
    </row>
    <row r="20" spans="2:6">
      <c r="B20" s="224" t="s">
        <v>267</v>
      </c>
      <c r="C20" s="252">
        <v>9110.9613825792021</v>
      </c>
      <c r="D20" s="225" t="s">
        <v>266</v>
      </c>
      <c r="E20" s="16">
        <f t="shared" ref="E20:E25" si="0">IFERROR((C20-D20)/D20,0)</f>
        <v>0</v>
      </c>
    </row>
    <row r="21" spans="2:6">
      <c r="B21" s="224"/>
      <c r="C21" s="186"/>
      <c r="D21" s="225"/>
      <c r="E21" s="16">
        <f t="shared" si="0"/>
        <v>0</v>
      </c>
      <c r="F21" s="6"/>
    </row>
    <row r="22" spans="2:6">
      <c r="B22" s="224"/>
      <c r="C22" s="186"/>
      <c r="D22" s="225"/>
      <c r="E22" s="16">
        <f t="shared" si="0"/>
        <v>0</v>
      </c>
      <c r="F22" s="6"/>
    </row>
    <row r="23" spans="2:6">
      <c r="B23" s="224"/>
      <c r="C23" s="186"/>
      <c r="D23" s="225"/>
      <c r="E23" s="16">
        <f t="shared" si="0"/>
        <v>0</v>
      </c>
      <c r="F23" s="6"/>
    </row>
    <row r="24" spans="2:6">
      <c r="B24" s="224"/>
      <c r="C24" s="186"/>
      <c r="D24" s="225"/>
      <c r="E24" s="16">
        <f t="shared" si="0"/>
        <v>0</v>
      </c>
      <c r="F24" s="6"/>
    </row>
    <row r="25" spans="2:6" ht="15" thickBot="1">
      <c r="B25" s="38" t="s">
        <v>29</v>
      </c>
      <c r="C25" s="80">
        <f>SUM(C20:C24)</f>
        <v>9110.9613825792021</v>
      </c>
      <c r="D25" s="81">
        <f>SUM(D20:D24)</f>
        <v>0</v>
      </c>
      <c r="E25" s="16">
        <f t="shared" si="0"/>
        <v>0</v>
      </c>
      <c r="F25" s="6"/>
    </row>
    <row r="26" spans="2:6"/>
    <row r="27" spans="2:6" s="6" customFormat="1" ht="18" thickBot="1">
      <c r="B27" s="77" t="s">
        <v>28</v>
      </c>
      <c r="C27" s="21"/>
    </row>
    <row r="28" spans="2:6" s="6" customFormat="1">
      <c r="B28" s="266" t="s">
        <v>48</v>
      </c>
      <c r="C28" s="267"/>
      <c r="D28" s="267"/>
      <c r="E28" s="268"/>
    </row>
    <row r="29" spans="2:6" s="6" customFormat="1" ht="15" thickBot="1">
      <c r="B29" s="275" t="s">
        <v>59</v>
      </c>
      <c r="C29" s="276"/>
      <c r="D29" s="276"/>
      <c r="E29" s="277"/>
    </row>
    <row r="30" spans="2:6" s="6" customFormat="1" ht="18" thickBot="1">
      <c r="B30" s="78"/>
      <c r="E30" s="2"/>
      <c r="F30" s="2"/>
    </row>
    <row r="31" spans="2:6">
      <c r="B31" s="22" t="s">
        <v>177</v>
      </c>
      <c r="C31" s="19" t="s">
        <v>174</v>
      </c>
      <c r="D31" s="79" t="s">
        <v>175</v>
      </c>
      <c r="E31" s="68" t="s">
        <v>38</v>
      </c>
    </row>
    <row r="32" spans="2:6">
      <c r="B32" s="224" t="s">
        <v>301</v>
      </c>
      <c r="C32" s="252">
        <v>292346.12153969827</v>
      </c>
      <c r="D32" s="225" t="s">
        <v>266</v>
      </c>
      <c r="E32" s="16">
        <f>IFERROR((C32-D32)/D32,0)</f>
        <v>0</v>
      </c>
    </row>
    <row r="33" spans="2:6">
      <c r="B33" s="224" t="s">
        <v>302</v>
      </c>
      <c r="C33" s="252">
        <v>9981.4598993418513</v>
      </c>
      <c r="D33" s="225" t="s">
        <v>266</v>
      </c>
      <c r="E33" s="16">
        <f t="shared" ref="E33:E38" si="1">IFERROR((C33-D33)/D33,0)</f>
        <v>0</v>
      </c>
    </row>
    <row r="34" spans="2:6">
      <c r="B34" s="224" t="s">
        <v>303</v>
      </c>
      <c r="C34" s="252">
        <v>62358.27288393311</v>
      </c>
      <c r="D34" s="225" t="s">
        <v>266</v>
      </c>
      <c r="E34" s="16">
        <f t="shared" si="1"/>
        <v>0</v>
      </c>
      <c r="F34" s="6"/>
    </row>
    <row r="35" spans="2:6">
      <c r="B35" s="224"/>
      <c r="C35" s="186"/>
      <c r="D35" s="225"/>
      <c r="E35" s="16">
        <f t="shared" si="1"/>
        <v>0</v>
      </c>
      <c r="F35" s="6"/>
    </row>
    <row r="36" spans="2:6">
      <c r="B36" s="224"/>
      <c r="C36" s="186"/>
      <c r="D36" s="225"/>
      <c r="E36" s="16">
        <f t="shared" si="1"/>
        <v>0</v>
      </c>
      <c r="F36" s="6"/>
    </row>
    <row r="37" spans="2:6">
      <c r="B37" s="224"/>
      <c r="C37" s="186"/>
      <c r="D37" s="225"/>
      <c r="E37" s="16">
        <f t="shared" si="1"/>
        <v>0</v>
      </c>
      <c r="F37" s="6"/>
    </row>
    <row r="38" spans="2:6" ht="15" thickBot="1">
      <c r="B38" s="38" t="s">
        <v>29</v>
      </c>
      <c r="C38" s="80">
        <f>SUM(C32:C37)</f>
        <v>364685.85432297323</v>
      </c>
      <c r="D38" s="81">
        <f>SUM(D32:D37)</f>
        <v>0</v>
      </c>
      <c r="E38" s="16">
        <f t="shared" si="1"/>
        <v>0</v>
      </c>
      <c r="F38" s="6"/>
    </row>
    <row r="39" spans="2:6"/>
    <row r="40" spans="2:6" hidden="1"/>
    <row r="41" spans="2:6" hidden="1"/>
    <row r="42" spans="2:6" hidden="1"/>
    <row r="43" spans="2:6" hidden="1"/>
    <row r="44" spans="2:6" hidden="1"/>
    <row r="45" spans="2:6" hidden="1"/>
    <row r="46" spans="2:6" hidden="1"/>
    <row r="47" spans="2:6" hidden="1"/>
    <row r="48" spans="2:6" hidden="1"/>
    <row r="49" hidden="1"/>
    <row r="50" hidden="1"/>
    <row r="51" hidden="1"/>
  </sheetData>
  <sheetProtection password="AF0B" sheet="1" objects="1" scenarios="1"/>
  <mergeCells count="6">
    <mergeCell ref="B29:E29"/>
    <mergeCell ref="B4:E4"/>
    <mergeCell ref="B5:E5"/>
    <mergeCell ref="B28:E28"/>
    <mergeCell ref="B16:E16"/>
    <mergeCell ref="B17:E17"/>
  </mergeCells>
  <conditionalFormatting sqref="E20:E25 E8:E11">
    <cfRule type="cellIs" dxfId="24" priority="3" operator="greaterThan">
      <formula>0.1</formula>
    </cfRule>
  </conditionalFormatting>
  <conditionalFormatting sqref="E32:E38">
    <cfRule type="cellIs" dxfId="23" priority="2" operator="greaterThan">
      <formula>0.1</formula>
    </cfRule>
  </conditionalFormatting>
  <dataValidations count="1">
    <dataValidation allowBlank="1" showInputMessage="1" showErrorMessage="1" error="You already fill out “9. Depreciation &amp; Interest” cells B18 to F20, to fill out this cell, please clear the data in “9. Depreciation &amp; Interest” cells B18 to F20" sqref="C1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error="You already fill out “9. Depreciation &amp; Interest” cells B18 to F20, to fill out this cell, please clear the data in “9. Depreciation &amp; Interest” cells B18 to F20.">
          <x14:formula1>
            <xm:f>'5. Depreciation &amp; Interest'!$B$15=""</xm:f>
          </x14:formula1>
          <xm:sqref>C8:D8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election activeCell="C18" sqref="C18"/>
    </sheetView>
  </sheetViews>
  <sheetFormatPr defaultColWidth="0" defaultRowHeight="14.4" zeroHeight="1"/>
  <cols>
    <col min="1" max="1" width="3" style="2" customWidth="1"/>
    <col min="2" max="2" width="34.33203125" style="2" customWidth="1"/>
    <col min="3" max="3" width="25.5546875" style="2" customWidth="1"/>
    <col min="4" max="4" width="28.44140625" style="2" customWidth="1"/>
    <col min="5" max="5" width="24.5546875" style="2" bestFit="1" customWidth="1"/>
    <col min="6" max="6" width="32.88671875" style="2" customWidth="1"/>
    <col min="7" max="7" width="18.88671875" style="2" customWidth="1"/>
    <col min="8" max="8" width="13.33203125" style="2" customWidth="1"/>
    <col min="9" max="9" width="3" style="2" customWidth="1"/>
    <col min="10" max="13" width="0" style="2" hidden="1" customWidth="1"/>
    <col min="14" max="16384" width="9" style="2" hidden="1"/>
  </cols>
  <sheetData>
    <row r="1" spans="2:9"/>
    <row r="2" spans="2:9" ht="17.399999999999999">
      <c r="B2" s="3" t="s">
        <v>42</v>
      </c>
      <c r="C2" s="4">
        <f>SUM(C8:C10)</f>
        <v>7304071.6094833333</v>
      </c>
    </row>
    <row r="3" spans="2:9" ht="15" thickBot="1"/>
    <row r="4" spans="2:9">
      <c r="B4" s="266" t="s">
        <v>51</v>
      </c>
      <c r="C4" s="278"/>
      <c r="D4" s="278"/>
      <c r="E4" s="279"/>
      <c r="F4" s="230"/>
      <c r="G4" s="230"/>
    </row>
    <row r="5" spans="2:9" ht="88.5" customHeight="1" thickBot="1">
      <c r="B5" s="286" t="s">
        <v>232</v>
      </c>
      <c r="C5" s="287"/>
      <c r="D5" s="287"/>
      <c r="E5" s="288"/>
      <c r="F5" s="231"/>
      <c r="G5" s="231"/>
    </row>
    <row r="6" spans="2:9"/>
    <row r="7" spans="2:9" s="6" customFormat="1">
      <c r="B7" s="82"/>
      <c r="C7" s="83" t="s">
        <v>174</v>
      </c>
      <c r="D7" s="84" t="s">
        <v>37</v>
      </c>
      <c r="E7" s="84" t="s">
        <v>38</v>
      </c>
      <c r="F7" s="2"/>
      <c r="G7" s="2"/>
      <c r="H7" s="2"/>
      <c r="I7" s="2"/>
    </row>
    <row r="8" spans="2:9">
      <c r="B8" s="85" t="s">
        <v>2</v>
      </c>
      <c r="C8" s="86">
        <f>G20</f>
        <v>1462362.9723999999</v>
      </c>
      <c r="D8" s="186" t="s">
        <v>266</v>
      </c>
      <c r="E8" s="87">
        <f>IFERROR((C8-D8)/D8,0)</f>
        <v>0</v>
      </c>
    </row>
    <row r="9" spans="2:9">
      <c r="B9" s="85" t="s">
        <v>3</v>
      </c>
      <c r="C9" s="86">
        <f>G32</f>
        <v>918553.7043333333</v>
      </c>
      <c r="D9" s="186" t="s">
        <v>266</v>
      </c>
      <c r="E9" s="87">
        <f>IFERROR((C9-D9)/D9,0)</f>
        <v>0</v>
      </c>
    </row>
    <row r="10" spans="2:9">
      <c r="B10" s="85" t="s">
        <v>43</v>
      </c>
      <c r="C10" s="86">
        <f>H45</f>
        <v>4923154.9327499997</v>
      </c>
      <c r="D10" s="186" t="s">
        <v>266</v>
      </c>
      <c r="E10" s="87">
        <f>IFERROR((C10-D10)/D10,0)</f>
        <v>0</v>
      </c>
    </row>
    <row r="11" spans="2:9">
      <c r="B11" s="88"/>
      <c r="C11" s="89"/>
      <c r="D11" s="6"/>
      <c r="E11" s="90"/>
    </row>
    <row r="12" spans="2:9" ht="18" thickBot="1">
      <c r="B12" s="77" t="s">
        <v>2</v>
      </c>
      <c r="C12" s="6"/>
      <c r="D12" s="6"/>
      <c r="E12" s="6"/>
      <c r="F12" s="6"/>
      <c r="G12" s="6"/>
      <c r="H12" s="6"/>
      <c r="I12" s="6"/>
    </row>
    <row r="13" spans="2:9" ht="15" thickBot="1">
      <c r="B13" s="280" t="s">
        <v>119</v>
      </c>
      <c r="C13" s="281"/>
      <c r="D13" s="281"/>
      <c r="E13" s="281"/>
      <c r="F13" s="282"/>
      <c r="G13" s="283"/>
      <c r="H13" s="6"/>
      <c r="I13" s="6"/>
    </row>
    <row r="14" spans="2:9" ht="30" customHeight="1" thickBot="1">
      <c r="B14" s="284" t="s">
        <v>226</v>
      </c>
      <c r="C14" s="285"/>
      <c r="D14" s="285"/>
      <c r="E14" s="285"/>
      <c r="F14" s="282"/>
      <c r="G14" s="283"/>
      <c r="H14" s="6"/>
      <c r="I14" s="6"/>
    </row>
    <row r="15" spans="2:9" ht="18" thickBot="1">
      <c r="B15" s="91" t="str">
        <f>CONCATENATE(B17,B18,B19,C17,C18,C19,D17,D18,D19,E17,E18,E19,F17,F18,F19)</f>
        <v>Torrance County Detention FacilityLand ImprovementsBuilding Improvements00053580569.171207259.786607772000502020</v>
      </c>
      <c r="C15" s="6"/>
      <c r="D15" s="6"/>
      <c r="E15" s="6"/>
      <c r="F15" s="6"/>
      <c r="G15" s="6"/>
      <c r="H15" s="6"/>
      <c r="I15" s="6"/>
    </row>
    <row r="16" spans="2:9" ht="13.5" customHeight="1">
      <c r="B16" s="22" t="s">
        <v>120</v>
      </c>
      <c r="C16" s="19" t="s">
        <v>121</v>
      </c>
      <c r="D16" s="19" t="s">
        <v>21</v>
      </c>
      <c r="E16" s="19" t="s">
        <v>17</v>
      </c>
      <c r="F16" s="19" t="s">
        <v>122</v>
      </c>
      <c r="G16" s="23" t="s">
        <v>18</v>
      </c>
      <c r="H16" s="289"/>
      <c r="I16" s="289"/>
    </row>
    <row r="17" spans="2:9">
      <c r="B17" s="224" t="s">
        <v>299</v>
      </c>
      <c r="C17" s="224">
        <v>0</v>
      </c>
      <c r="D17" s="186">
        <v>53580569.169999994</v>
      </c>
      <c r="E17" s="224">
        <v>0</v>
      </c>
      <c r="F17" s="224">
        <v>50</v>
      </c>
      <c r="G17" s="92">
        <f>IFERROR(SLN(D17,E17,F17), 0)</f>
        <v>1071611.3833999999</v>
      </c>
      <c r="H17" s="289"/>
      <c r="I17" s="289"/>
    </row>
    <row r="18" spans="2:9">
      <c r="B18" s="224" t="s">
        <v>304</v>
      </c>
      <c r="C18" s="224">
        <v>0</v>
      </c>
      <c r="D18" s="186">
        <v>1207259.78</v>
      </c>
      <c r="E18" s="224">
        <v>0</v>
      </c>
      <c r="F18" s="224">
        <v>20</v>
      </c>
      <c r="G18" s="92">
        <f>IFERROR(SLN(D18,E18,F18), 0)</f>
        <v>60362.989000000001</v>
      </c>
      <c r="H18" s="289"/>
      <c r="I18" s="289"/>
    </row>
    <row r="19" spans="2:9">
      <c r="B19" s="224" t="s">
        <v>305</v>
      </c>
      <c r="C19" s="224">
        <v>0</v>
      </c>
      <c r="D19" s="186">
        <v>6607772</v>
      </c>
      <c r="E19" s="224">
        <v>0</v>
      </c>
      <c r="F19" s="224">
        <v>20</v>
      </c>
      <c r="G19" s="92">
        <f>IFERROR(SLN(D19,E19,F19), 0)</f>
        <v>330388.59999999998</v>
      </c>
      <c r="H19" s="289"/>
      <c r="I19" s="289"/>
    </row>
    <row r="20" spans="2:9" ht="15" thickBot="1">
      <c r="B20" s="293"/>
      <c r="C20" s="294"/>
      <c r="D20" s="294"/>
      <c r="E20" s="295"/>
      <c r="F20" s="93" t="s">
        <v>123</v>
      </c>
      <c r="G20" s="94">
        <f>SUM(G17:G19)</f>
        <v>1462362.9723999999</v>
      </c>
      <c r="H20" s="289"/>
      <c r="I20" s="289"/>
    </row>
    <row r="21" spans="2:9">
      <c r="B21" s="95"/>
      <c r="C21" s="95"/>
      <c r="D21" s="95"/>
      <c r="E21" s="95"/>
      <c r="F21" s="96"/>
      <c r="G21" s="97"/>
      <c r="H21" s="98"/>
      <c r="I21" s="98"/>
    </row>
    <row r="22" spans="2:9" s="99" customFormat="1" ht="18" thickBot="1">
      <c r="B22" s="77" t="s">
        <v>57</v>
      </c>
      <c r="C22" s="18"/>
      <c r="D22" s="18"/>
      <c r="E22" s="18"/>
      <c r="F22" s="18"/>
      <c r="G22" s="18"/>
    </row>
    <row r="23" spans="2:9" ht="15" thickBot="1">
      <c r="B23" s="280" t="s">
        <v>58</v>
      </c>
      <c r="C23" s="281"/>
      <c r="D23" s="281"/>
      <c r="E23" s="281"/>
      <c r="F23" s="282"/>
      <c r="G23" s="283"/>
    </row>
    <row r="24" spans="2:9" ht="30.45" customHeight="1" thickBot="1">
      <c r="B24" s="284" t="s">
        <v>225</v>
      </c>
      <c r="C24" s="285"/>
      <c r="D24" s="285"/>
      <c r="E24" s="285"/>
      <c r="F24" s="282"/>
      <c r="G24" s="283"/>
    </row>
    <row r="25" spans="2:9" ht="17.399999999999999">
      <c r="B25" s="78"/>
      <c r="C25" s="6"/>
      <c r="D25" s="6"/>
      <c r="E25" s="6"/>
      <c r="F25" s="6"/>
      <c r="G25" s="6"/>
    </row>
    <row r="26" spans="2:9">
      <c r="B26" s="83" t="s">
        <v>19</v>
      </c>
      <c r="C26" s="83" t="s">
        <v>20</v>
      </c>
      <c r="D26" s="83" t="s">
        <v>21</v>
      </c>
      <c r="E26" s="83" t="s">
        <v>17</v>
      </c>
      <c r="F26" s="83" t="s">
        <v>61</v>
      </c>
      <c r="G26" s="83" t="s">
        <v>18</v>
      </c>
    </row>
    <row r="27" spans="2:9">
      <c r="B27" s="187" t="s">
        <v>268</v>
      </c>
      <c r="C27" s="187"/>
      <c r="D27" s="186">
        <v>1166802.22</v>
      </c>
      <c r="E27" s="186"/>
      <c r="F27" s="187">
        <v>4</v>
      </c>
      <c r="G27" s="100">
        <f>IFERROR(SLN(D27,E27,F27),0)</f>
        <v>291700.55499999999</v>
      </c>
      <c r="H27" s="289"/>
      <c r="I27" s="289"/>
    </row>
    <row r="28" spans="2:9">
      <c r="B28" s="187" t="s">
        <v>269</v>
      </c>
      <c r="C28" s="187"/>
      <c r="D28" s="186">
        <v>81904.72</v>
      </c>
      <c r="E28" s="186"/>
      <c r="F28" s="187">
        <v>3</v>
      </c>
      <c r="G28" s="100">
        <f>IFERROR(SLN(D28,E28,F28),0)</f>
        <v>27301.573333333334</v>
      </c>
      <c r="H28" s="289"/>
      <c r="I28" s="289"/>
    </row>
    <row r="29" spans="2:9">
      <c r="B29" s="187" t="s">
        <v>270</v>
      </c>
      <c r="C29" s="187"/>
      <c r="D29" s="186">
        <v>1368732.4100000001</v>
      </c>
      <c r="E29" s="186"/>
      <c r="F29" s="187">
        <v>5</v>
      </c>
      <c r="G29" s="100">
        <f>IFERROR(SLN(D29,E29,F29),0)</f>
        <v>273746.48200000002</v>
      </c>
      <c r="H29" s="289"/>
      <c r="I29" s="289"/>
    </row>
    <row r="30" spans="2:9">
      <c r="B30" s="187" t="s">
        <v>271</v>
      </c>
      <c r="C30" s="187"/>
      <c r="D30" s="186">
        <v>1521590.9900000002</v>
      </c>
      <c r="E30" s="186"/>
      <c r="F30" s="187">
        <v>5</v>
      </c>
      <c r="G30" s="100">
        <f>IFERROR(SLN(D30,E30,F30),0)</f>
        <v>304318.19800000003</v>
      </c>
      <c r="H30" s="289"/>
      <c r="I30" s="289"/>
    </row>
    <row r="31" spans="2:9">
      <c r="B31" s="187" t="s">
        <v>272</v>
      </c>
      <c r="C31" s="187"/>
      <c r="D31" s="186">
        <v>107434.48</v>
      </c>
      <c r="E31" s="186"/>
      <c r="F31" s="187">
        <v>5</v>
      </c>
      <c r="G31" s="100">
        <f>IFERROR(SLN(D31,E31,F31),0)</f>
        <v>21486.896000000001</v>
      </c>
      <c r="H31" s="289"/>
      <c r="I31" s="289"/>
    </row>
    <row r="32" spans="2:9">
      <c r="B32" s="290"/>
      <c r="C32" s="291"/>
      <c r="D32" s="291"/>
      <c r="E32" s="292"/>
      <c r="F32" s="101" t="s">
        <v>22</v>
      </c>
      <c r="G32" s="102">
        <f>SUM(G27:G31)</f>
        <v>918553.7043333333</v>
      </c>
    </row>
    <row r="33" spans="2:9"/>
    <row r="34" spans="2:9" ht="13.5" customHeight="1" thickBot="1">
      <c r="B34" s="77" t="s">
        <v>118</v>
      </c>
      <c r="C34" s="6"/>
      <c r="D34" s="6"/>
      <c r="E34" s="6"/>
      <c r="F34" s="6"/>
      <c r="G34" s="6"/>
      <c r="H34" s="6"/>
      <c r="I34" s="6"/>
    </row>
    <row r="35" spans="2:9" ht="13.5" customHeight="1" thickBot="1">
      <c r="B35" s="280" t="s">
        <v>52</v>
      </c>
      <c r="C35" s="281"/>
      <c r="D35" s="281"/>
      <c r="E35" s="281"/>
      <c r="F35" s="282"/>
      <c r="G35" s="282"/>
      <c r="H35" s="283"/>
      <c r="I35" s="6"/>
    </row>
    <row r="36" spans="2:9" ht="15" customHeight="1" thickBot="1">
      <c r="B36" s="284" t="s">
        <v>153</v>
      </c>
      <c r="C36" s="285"/>
      <c r="D36" s="285"/>
      <c r="E36" s="285"/>
      <c r="F36" s="282"/>
      <c r="G36" s="282"/>
      <c r="H36" s="283"/>
      <c r="I36" s="6"/>
    </row>
    <row r="37" spans="2:9" ht="13.5" customHeight="1" thickBot="1">
      <c r="B37" s="78"/>
      <c r="C37" s="6"/>
      <c r="D37" s="6"/>
      <c r="E37" s="6"/>
      <c r="F37" s="6"/>
      <c r="G37" s="6"/>
      <c r="H37" s="6"/>
      <c r="I37" s="6"/>
    </row>
    <row r="38" spans="2:9">
      <c r="B38" s="22" t="s">
        <v>44</v>
      </c>
      <c r="C38" s="22" t="s">
        <v>181</v>
      </c>
      <c r="D38" s="22" t="s">
        <v>182</v>
      </c>
      <c r="E38" s="22" t="s">
        <v>183</v>
      </c>
      <c r="F38" s="19" t="s">
        <v>178</v>
      </c>
      <c r="G38" s="19" t="s">
        <v>185</v>
      </c>
      <c r="H38" s="23" t="s">
        <v>45</v>
      </c>
      <c r="I38" s="103"/>
    </row>
    <row r="39" spans="2:9">
      <c r="B39" s="224" t="s">
        <v>299</v>
      </c>
      <c r="C39" s="186">
        <v>65642065.769999996</v>
      </c>
      <c r="D39" s="186">
        <v>0</v>
      </c>
      <c r="E39" s="186">
        <v>0</v>
      </c>
      <c r="F39" s="71">
        <f t="shared" ref="F39:F44" si="0">C39-(D39*E39)</f>
        <v>65642065.769999996</v>
      </c>
      <c r="G39" s="227">
        <v>7.4999999999999997E-2</v>
      </c>
      <c r="H39" s="92">
        <f t="shared" ref="H39:H44" si="1">F39*G39</f>
        <v>4923154.9327499997</v>
      </c>
      <c r="I39" s="103"/>
    </row>
    <row r="40" spans="2:9">
      <c r="B40" s="224"/>
      <c r="C40" s="186"/>
      <c r="D40" s="186"/>
      <c r="E40" s="226"/>
      <c r="F40" s="71">
        <f t="shared" si="0"/>
        <v>0</v>
      </c>
      <c r="G40" s="227"/>
      <c r="H40" s="92">
        <f t="shared" si="1"/>
        <v>0</v>
      </c>
      <c r="I40" s="103"/>
    </row>
    <row r="41" spans="2:9">
      <c r="B41" s="224"/>
      <c r="C41" s="186"/>
      <c r="D41" s="186"/>
      <c r="E41" s="226"/>
      <c r="F41" s="71">
        <f t="shared" si="0"/>
        <v>0</v>
      </c>
      <c r="G41" s="227"/>
      <c r="H41" s="92">
        <f t="shared" si="1"/>
        <v>0</v>
      </c>
      <c r="I41" s="103"/>
    </row>
    <row r="42" spans="2:9" ht="14.25" customHeight="1">
      <c r="B42" s="224"/>
      <c r="C42" s="186"/>
      <c r="D42" s="186"/>
      <c r="E42" s="226"/>
      <c r="F42" s="71">
        <f t="shared" si="0"/>
        <v>0</v>
      </c>
      <c r="G42" s="227"/>
      <c r="H42" s="92">
        <f t="shared" si="1"/>
        <v>0</v>
      </c>
      <c r="I42" s="103"/>
    </row>
    <row r="43" spans="2:9" ht="14.25" customHeight="1">
      <c r="B43" s="224"/>
      <c r="C43" s="186"/>
      <c r="D43" s="186"/>
      <c r="E43" s="226"/>
      <c r="F43" s="71">
        <f t="shared" si="0"/>
        <v>0</v>
      </c>
      <c r="G43" s="227"/>
      <c r="H43" s="92">
        <f t="shared" si="1"/>
        <v>0</v>
      </c>
      <c r="I43" s="103"/>
    </row>
    <row r="44" spans="2:9" ht="14.25" customHeight="1">
      <c r="B44" s="224"/>
      <c r="C44" s="186"/>
      <c r="D44" s="186"/>
      <c r="E44" s="226"/>
      <c r="F44" s="71">
        <f t="shared" si="0"/>
        <v>0</v>
      </c>
      <c r="G44" s="227"/>
      <c r="H44" s="92">
        <f t="shared" si="1"/>
        <v>0</v>
      </c>
      <c r="I44" s="103"/>
    </row>
    <row r="45" spans="2:9" ht="15" thickBot="1">
      <c r="B45" s="104"/>
      <c r="C45" s="105"/>
      <c r="D45" s="106"/>
      <c r="E45" s="106"/>
      <c r="F45" s="107"/>
      <c r="G45" s="93" t="s">
        <v>184</v>
      </c>
      <c r="H45" s="94">
        <f>SUM(H39:H44)</f>
        <v>4923154.9327499997</v>
      </c>
    </row>
    <row r="46" spans="2:9"/>
    <row r="47" spans="2:9" hidden="1"/>
    <row r="48" spans="2:9" hidden="1"/>
    <row r="49" hidden="1"/>
    <row r="50" hidden="1"/>
    <row r="51" hidden="1"/>
    <row r="52" hidden="1"/>
    <row r="53" hidden="1"/>
    <row r="54" hidden="1"/>
    <row r="55" hidden="1"/>
    <row r="56" hidden="1"/>
    <row r="57" hidden="1"/>
    <row r="58" hidden="1"/>
    <row r="59" hidden="1"/>
    <row r="60" hidden="1"/>
  </sheetData>
  <sheetProtection password="AF0B" sheet="1" objects="1" scenarios="1"/>
  <mergeCells count="12">
    <mergeCell ref="B4:E4"/>
    <mergeCell ref="B23:G23"/>
    <mergeCell ref="B24:G24"/>
    <mergeCell ref="B35:H35"/>
    <mergeCell ref="B36:H36"/>
    <mergeCell ref="B5:E5"/>
    <mergeCell ref="H27:I31"/>
    <mergeCell ref="B32:E32"/>
    <mergeCell ref="H16:I20"/>
    <mergeCell ref="B20:E20"/>
    <mergeCell ref="B13:G13"/>
    <mergeCell ref="B14:G14"/>
  </mergeCells>
  <conditionalFormatting sqref="E8:E11">
    <cfRule type="cellIs" dxfId="22" priority="7" operator="greaterThan">
      <formula>0.03</formula>
    </cfRule>
    <cfRule type="cellIs" dxfId="21" priority="8" operator="greaterThan">
      <formula>0.1</formula>
    </cfRule>
  </conditionalFormatting>
  <conditionalFormatting sqref="F39">
    <cfRule type="cellIs" dxfId="20" priority="6" operator="equal">
      <formula>$C$39</formula>
    </cfRule>
  </conditionalFormatting>
  <conditionalFormatting sqref="F40">
    <cfRule type="cellIs" dxfId="19" priority="5" operator="equal">
      <formula>$C$40</formula>
    </cfRule>
  </conditionalFormatting>
  <conditionalFormatting sqref="F41">
    <cfRule type="cellIs" dxfId="18" priority="4" operator="equal">
      <formula>$C$41</formula>
    </cfRule>
  </conditionalFormatting>
  <conditionalFormatting sqref="F42:F44">
    <cfRule type="cellIs" dxfId="17" priority="3" operator="equal">
      <formula>$C$42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error="You already fill out “5. Facility” cells C9 and/or D9, to fill out this cell, please clear the data in “5. Facility” cells C9 and D9.">
          <x14:formula1>
            <xm:f>'4. Facility'!$B$6=""</xm:f>
          </x14:formula1>
          <xm:sqref>B17:F19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topLeftCell="A7" zoomScaleNormal="100" workbookViewId="0">
      <selection activeCell="C15" sqref="C15"/>
    </sheetView>
  </sheetViews>
  <sheetFormatPr defaultColWidth="0" defaultRowHeight="14.4" zeroHeight="1"/>
  <cols>
    <col min="1" max="1" width="3" style="2" customWidth="1"/>
    <col min="2" max="2" width="31.5546875" style="2" customWidth="1"/>
    <col min="3" max="3" width="27" style="2" customWidth="1"/>
    <col min="4" max="5" width="15.33203125" style="2" customWidth="1"/>
    <col min="6" max="6" width="3.5546875" style="2" customWidth="1"/>
    <col min="7" max="25" width="0" style="2" hidden="1" customWidth="1"/>
    <col min="26" max="16384" width="9" style="2" hidden="1"/>
  </cols>
  <sheetData>
    <row r="1" spans="1:6"/>
    <row r="2" spans="1:6" s="6" customFormat="1" ht="14.7" customHeight="1">
      <c r="B2" s="3" t="s">
        <v>6</v>
      </c>
      <c r="C2" s="4">
        <f>SUM(C8:C17)</f>
        <v>-754412.13234234962</v>
      </c>
      <c r="D2" s="33"/>
      <c r="E2" s="33"/>
      <c r="F2" s="63"/>
    </row>
    <row r="3" spans="1:6" s="6" customFormat="1" ht="15" thickBot="1">
      <c r="C3" s="64"/>
      <c r="D3" s="64"/>
      <c r="E3" s="64"/>
      <c r="F3" s="30"/>
    </row>
    <row r="4" spans="1:6" s="6" customFormat="1">
      <c r="B4" s="266" t="s">
        <v>49</v>
      </c>
      <c r="C4" s="267"/>
      <c r="D4" s="267"/>
      <c r="E4" s="268"/>
      <c r="F4" s="30"/>
    </row>
    <row r="5" spans="1:6" s="6" customFormat="1" ht="102" customHeight="1" thickBot="1">
      <c r="B5" s="269" t="s">
        <v>227</v>
      </c>
      <c r="C5" s="270"/>
      <c r="D5" s="270"/>
      <c r="E5" s="271"/>
      <c r="F5" s="30"/>
    </row>
    <row r="6" spans="1:6" s="6" customFormat="1">
      <c r="C6" s="64"/>
      <c r="D6" s="64"/>
      <c r="E6" s="64"/>
      <c r="F6" s="30"/>
    </row>
    <row r="7" spans="1:6" s="6" customFormat="1">
      <c r="B7" s="83"/>
      <c r="C7" s="84" t="s">
        <v>176</v>
      </c>
      <c r="D7" s="84" t="s">
        <v>37</v>
      </c>
      <c r="E7" s="84" t="s">
        <v>38</v>
      </c>
      <c r="F7" s="63"/>
    </row>
    <row r="8" spans="1:6" ht="30" customHeight="1">
      <c r="B8" s="108" t="s">
        <v>152</v>
      </c>
      <c r="C8" s="223">
        <v>-1341719.4500265599</v>
      </c>
      <c r="D8" s="186" t="s">
        <v>266</v>
      </c>
      <c r="E8" s="109">
        <f>IFERROR((C8-D8)/D8,0)</f>
        <v>0</v>
      </c>
      <c r="F8" s="63"/>
    </row>
    <row r="9" spans="1:6" ht="30" customHeight="1">
      <c r="B9" s="108" t="s">
        <v>23</v>
      </c>
      <c r="C9" s="253">
        <v>13023.199999999999</v>
      </c>
      <c r="D9" s="186" t="s">
        <v>266</v>
      </c>
      <c r="E9" s="109">
        <f>IFERROR((C9-D9)/D9,0)</f>
        <v>0</v>
      </c>
      <c r="F9" s="63"/>
    </row>
    <row r="10" spans="1:6" ht="30" customHeight="1">
      <c r="B10" s="108" t="s">
        <v>40</v>
      </c>
      <c r="C10" s="110">
        <f>C32</f>
        <v>265523.26268924831</v>
      </c>
      <c r="D10" s="110">
        <f>D32</f>
        <v>0</v>
      </c>
      <c r="E10" s="109">
        <f>IFERROR((C10-D10)/D10,0)</f>
        <v>0</v>
      </c>
      <c r="F10" s="63"/>
    </row>
    <row r="11" spans="1:6" ht="30" customHeight="1">
      <c r="B11" s="108" t="s">
        <v>0</v>
      </c>
      <c r="C11" s="253">
        <v>0</v>
      </c>
      <c r="D11" s="186"/>
      <c r="E11" s="109">
        <f>IFERROR((C11-D11)/D11,0)</f>
        <v>0</v>
      </c>
      <c r="F11" s="63"/>
    </row>
    <row r="12" spans="1:6" ht="30" customHeight="1">
      <c r="B12" s="108" t="s">
        <v>145</v>
      </c>
      <c r="C12" s="253">
        <v>38100.659491699196</v>
      </c>
      <c r="D12" s="186" t="s">
        <v>266</v>
      </c>
      <c r="E12" s="109">
        <f t="shared" ref="E12:E17" si="0">IFERROR((C12-D12)/D12,0)</f>
        <v>0</v>
      </c>
      <c r="F12" s="63"/>
    </row>
    <row r="13" spans="1:6" ht="30" customHeight="1">
      <c r="B13" s="108" t="s">
        <v>146</v>
      </c>
      <c r="C13" s="253">
        <v>183134.39995705427</v>
      </c>
      <c r="D13" s="186" t="s">
        <v>266</v>
      </c>
      <c r="E13" s="109">
        <f t="shared" si="0"/>
        <v>0</v>
      </c>
      <c r="F13" s="63"/>
    </row>
    <row r="14" spans="1:6" ht="30" customHeight="1">
      <c r="B14" s="108" t="s">
        <v>147</v>
      </c>
      <c r="C14" s="253">
        <v>0</v>
      </c>
      <c r="D14" s="186" t="s">
        <v>266</v>
      </c>
      <c r="E14" s="109">
        <f t="shared" si="0"/>
        <v>0</v>
      </c>
      <c r="F14" s="63"/>
    </row>
    <row r="15" spans="1:6" ht="30" customHeight="1">
      <c r="B15" s="108" t="s">
        <v>1</v>
      </c>
      <c r="C15" s="253">
        <v>0</v>
      </c>
      <c r="D15" s="186" t="s">
        <v>266</v>
      </c>
      <c r="E15" s="109">
        <f t="shared" si="0"/>
        <v>0</v>
      </c>
      <c r="F15" s="63"/>
    </row>
    <row r="16" spans="1:6" s="111" customFormat="1" ht="30" customHeight="1">
      <c r="A16" s="2"/>
      <c r="B16" s="108" t="s">
        <v>148</v>
      </c>
      <c r="C16" s="253">
        <v>0</v>
      </c>
      <c r="D16" s="186"/>
      <c r="E16" s="109">
        <f t="shared" si="0"/>
        <v>0</v>
      </c>
      <c r="F16" s="63"/>
    </row>
    <row r="17" spans="1:6" s="111" customFormat="1" ht="30" customHeight="1">
      <c r="A17" s="2"/>
      <c r="B17" s="108" t="s">
        <v>179</v>
      </c>
      <c r="C17" s="253">
        <v>87525.795546208596</v>
      </c>
      <c r="D17" s="186" t="s">
        <v>266</v>
      </c>
      <c r="E17" s="109">
        <f t="shared" si="0"/>
        <v>0</v>
      </c>
      <c r="F17" s="63"/>
    </row>
    <row r="18" spans="1:6" s="111" customFormat="1" ht="10.5" customHeight="1">
      <c r="A18" s="2"/>
      <c r="B18" s="112"/>
      <c r="C18" s="112"/>
      <c r="D18" s="112"/>
      <c r="E18" s="90"/>
      <c r="F18" s="63"/>
    </row>
    <row r="19" spans="1:6">
      <c r="B19" s="76" t="s">
        <v>149</v>
      </c>
      <c r="C19" s="76"/>
      <c r="D19" s="76"/>
      <c r="E19" s="76"/>
      <c r="F19" s="63"/>
    </row>
    <row r="20" spans="1:6"/>
    <row r="21" spans="1:6" ht="18" thickBot="1">
      <c r="B21" s="77" t="s">
        <v>150</v>
      </c>
      <c r="C21" s="21"/>
      <c r="D21" s="6"/>
      <c r="E21" s="6"/>
      <c r="F21" s="6"/>
    </row>
    <row r="22" spans="1:6">
      <c r="B22" s="266" t="s">
        <v>151</v>
      </c>
      <c r="C22" s="267"/>
      <c r="D22" s="267"/>
      <c r="E22" s="268"/>
      <c r="F22" s="6"/>
    </row>
    <row r="23" spans="1:6" ht="34.200000000000003" customHeight="1" thickBot="1">
      <c r="B23" s="269" t="s">
        <v>60</v>
      </c>
      <c r="C23" s="270"/>
      <c r="D23" s="270"/>
      <c r="E23" s="271"/>
      <c r="F23" s="6"/>
    </row>
    <row r="24" spans="1:6" ht="18" thickBot="1">
      <c r="B24" s="78"/>
      <c r="C24" s="21"/>
      <c r="D24" s="6"/>
      <c r="E24" s="6"/>
      <c r="F24" s="6"/>
    </row>
    <row r="25" spans="1:6">
      <c r="B25" s="22" t="s">
        <v>26</v>
      </c>
      <c r="C25" s="19" t="s">
        <v>174</v>
      </c>
      <c r="D25" s="113" t="s">
        <v>37</v>
      </c>
      <c r="E25" s="84" t="s">
        <v>38</v>
      </c>
    </row>
    <row r="26" spans="1:6" ht="14.25" customHeight="1">
      <c r="B26" s="252" t="s">
        <v>306</v>
      </c>
      <c r="C26" s="252">
        <v>1889.4315358524475</v>
      </c>
      <c r="D26" s="186" t="s">
        <v>266</v>
      </c>
      <c r="E26" s="109">
        <f>IFERROR((C26-D26)/D26,0)</f>
        <v>0</v>
      </c>
    </row>
    <row r="27" spans="1:6">
      <c r="B27" s="252" t="s">
        <v>307</v>
      </c>
      <c r="C27" s="252">
        <v>49429.506207508151</v>
      </c>
      <c r="D27" s="186" t="s">
        <v>266</v>
      </c>
      <c r="E27" s="109">
        <f t="shared" ref="E27:E32" si="1">IFERROR((C27-D27)/D27,0)</f>
        <v>0</v>
      </c>
    </row>
    <row r="28" spans="1:6">
      <c r="B28" s="252" t="s">
        <v>308</v>
      </c>
      <c r="C28" s="252">
        <v>84113.957359089676</v>
      </c>
      <c r="D28" s="186" t="s">
        <v>266</v>
      </c>
      <c r="E28" s="109">
        <f t="shared" si="1"/>
        <v>0</v>
      </c>
    </row>
    <row r="29" spans="1:6">
      <c r="B29" s="252" t="s">
        <v>309</v>
      </c>
      <c r="C29" s="252">
        <v>130090.36758679801</v>
      </c>
      <c r="D29" s="186" t="s">
        <v>266</v>
      </c>
      <c r="E29" s="109">
        <f t="shared" si="1"/>
        <v>0</v>
      </c>
    </row>
    <row r="30" spans="1:6">
      <c r="B30" s="224"/>
      <c r="C30" s="186"/>
      <c r="D30" s="186"/>
      <c r="E30" s="109">
        <f t="shared" si="1"/>
        <v>0</v>
      </c>
    </row>
    <row r="31" spans="1:6">
      <c r="B31" s="224"/>
      <c r="C31" s="186"/>
      <c r="D31" s="186"/>
      <c r="E31" s="109">
        <f t="shared" si="1"/>
        <v>0</v>
      </c>
    </row>
    <row r="32" spans="1:6" ht="15" thickBot="1">
      <c r="B32" s="38" t="s">
        <v>29</v>
      </c>
      <c r="C32" s="114">
        <f>SUM(C26:C31)</f>
        <v>265523.26268924831</v>
      </c>
      <c r="D32" s="114">
        <f>SUM(D26:D31)</f>
        <v>0</v>
      </c>
      <c r="E32" s="109">
        <f t="shared" si="1"/>
        <v>0</v>
      </c>
    </row>
    <row r="33"/>
    <row r="34" hidden="1"/>
    <row r="35" hidden="1"/>
    <row r="36" hidden="1"/>
    <row r="37" hidden="1"/>
    <row r="38" hidden="1"/>
    <row r="39" hidden="1"/>
    <row r="40" hidden="1"/>
    <row r="41" hidden="1"/>
    <row r="42" hidden="1"/>
    <row r="43" hidden="1"/>
    <row r="44" hidden="1"/>
    <row r="45" hidden="1"/>
    <row r="46" hidden="1"/>
    <row r="47" hidden="1"/>
  </sheetData>
  <sheetProtection password="AF0B" sheet="1" objects="1" scenarios="1" selectLockedCells="1"/>
  <mergeCells count="4">
    <mergeCell ref="B4:E4"/>
    <mergeCell ref="B5:E5"/>
    <mergeCell ref="B22:E22"/>
    <mergeCell ref="B23:E23"/>
  </mergeCells>
  <conditionalFormatting sqref="E9:E17">
    <cfRule type="cellIs" dxfId="16" priority="8" operator="greaterThan">
      <formula>0.1</formula>
    </cfRule>
  </conditionalFormatting>
  <conditionalFormatting sqref="E26:E32">
    <cfRule type="cellIs" dxfId="15" priority="5" operator="greaterThan">
      <formula>0.1</formula>
    </cfRule>
  </conditionalFormatting>
  <conditionalFormatting sqref="E18">
    <cfRule type="cellIs" dxfId="14" priority="4" operator="greaterThan">
      <formula>0.1</formula>
    </cfRule>
  </conditionalFormatting>
  <conditionalFormatting sqref="E8">
    <cfRule type="cellIs" dxfId="13" priority="2" operator="greaterThan">
      <formula>0.1</formula>
    </cfRule>
  </conditionalFormatting>
  <conditionalFormatting sqref="D16">
    <cfRule type="cellIs" dxfId="12" priority="1" operator="greater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topLeftCell="A7" workbookViewId="0">
      <selection activeCell="C12" sqref="C12"/>
    </sheetView>
  </sheetViews>
  <sheetFormatPr defaultColWidth="0" defaultRowHeight="13.8" zeroHeight="1"/>
  <cols>
    <col min="1" max="1" width="3" style="115" customWidth="1"/>
    <col min="2" max="2" width="41.33203125" style="115" customWidth="1"/>
    <col min="3" max="3" width="20.44140625" style="115" customWidth="1"/>
    <col min="4" max="4" width="14.33203125" style="115" bestFit="1" customWidth="1"/>
    <col min="5" max="5" width="17.88671875" style="115" customWidth="1"/>
    <col min="6" max="6" width="11" style="115" bestFit="1" customWidth="1"/>
    <col min="7" max="7" width="3" style="115" customWidth="1"/>
    <col min="8" max="17" width="0" style="115" hidden="1" customWidth="1"/>
    <col min="18" max="16384" width="11.5546875" style="115" hidden="1"/>
  </cols>
  <sheetData>
    <row r="1" spans="2:7" ht="14.4">
      <c r="B1" s="2"/>
      <c r="C1" s="2"/>
      <c r="D1" s="2"/>
      <c r="E1" s="2"/>
      <c r="F1" s="2"/>
      <c r="G1" s="2"/>
    </row>
    <row r="2" spans="2:7" s="118" customFormat="1" ht="14.7" customHeight="1">
      <c r="B2" s="3" t="s">
        <v>7</v>
      </c>
      <c r="C2" s="4">
        <f>SUM(C8:C12)</f>
        <v>1862653.5424612372</v>
      </c>
      <c r="D2" s="117"/>
      <c r="E2" s="116"/>
      <c r="F2" s="116"/>
      <c r="G2" s="116"/>
    </row>
    <row r="3" spans="2:7" s="118" customFormat="1" ht="14.7" customHeight="1" thickBot="1">
      <c r="B3" s="98"/>
      <c r="C3" s="98"/>
      <c r="D3" s="98"/>
      <c r="E3" s="98"/>
      <c r="F3" s="116"/>
      <c r="G3" s="116"/>
    </row>
    <row r="4" spans="2:7" s="118" customFormat="1" ht="14.7" customHeight="1">
      <c r="B4" s="266" t="s">
        <v>50</v>
      </c>
      <c r="C4" s="267"/>
      <c r="D4" s="267"/>
      <c r="E4" s="267"/>
      <c r="F4" s="268"/>
      <c r="G4" s="116"/>
    </row>
    <row r="5" spans="2:7" s="118" customFormat="1" ht="75" customHeight="1" thickBot="1">
      <c r="B5" s="269" t="s">
        <v>233</v>
      </c>
      <c r="C5" s="270"/>
      <c r="D5" s="270"/>
      <c r="E5" s="270"/>
      <c r="F5" s="271"/>
      <c r="G5" s="116"/>
    </row>
    <row r="6" spans="2:7" s="118" customFormat="1" ht="15" thickBot="1">
      <c r="B6" s="98"/>
      <c r="C6" s="98"/>
      <c r="D6" s="98"/>
      <c r="E6" s="98"/>
      <c r="F6" s="64"/>
      <c r="G6" s="65"/>
    </row>
    <row r="7" spans="2:7" s="118" customFormat="1" ht="14.4">
      <c r="B7" s="7" t="s">
        <v>55</v>
      </c>
      <c r="C7" s="8" t="s">
        <v>174</v>
      </c>
      <c r="D7" s="9" t="s">
        <v>37</v>
      </c>
      <c r="E7" s="8" t="s">
        <v>16</v>
      </c>
      <c r="F7" s="14" t="s">
        <v>38</v>
      </c>
      <c r="G7" s="6"/>
    </row>
    <row r="8" spans="2:7" ht="30" customHeight="1">
      <c r="B8" s="15" t="s">
        <v>39</v>
      </c>
      <c r="C8" s="252">
        <v>369869.24246123713</v>
      </c>
      <c r="D8" s="186" t="s">
        <v>266</v>
      </c>
      <c r="E8" s="187"/>
      <c r="F8" s="16">
        <f>IFERROR((C8-D8)/D8,0)</f>
        <v>0</v>
      </c>
      <c r="G8" s="98"/>
    </row>
    <row r="9" spans="2:7" ht="30" customHeight="1">
      <c r="B9" s="15" t="s">
        <v>1</v>
      </c>
      <c r="C9" s="252">
        <v>0</v>
      </c>
      <c r="D9" s="186" t="s">
        <v>266</v>
      </c>
      <c r="E9" s="187"/>
      <c r="F9" s="16">
        <f>IFERROR((C9-D9)/D9,0)</f>
        <v>0</v>
      </c>
      <c r="G9" s="98"/>
    </row>
    <row r="10" spans="2:7" ht="30" customHeight="1">
      <c r="B10" s="15" t="s">
        <v>8</v>
      </c>
      <c r="C10" s="252">
        <v>1248599.3</v>
      </c>
      <c r="D10" s="186" t="s">
        <v>266</v>
      </c>
      <c r="E10" s="187"/>
      <c r="F10" s="16">
        <f>IFERROR((C10-D10)/D10,0)</f>
        <v>0</v>
      </c>
      <c r="G10" s="98"/>
    </row>
    <row r="11" spans="2:7" ht="30" customHeight="1">
      <c r="B11" s="15" t="s">
        <v>139</v>
      </c>
      <c r="C11" s="252">
        <v>0</v>
      </c>
      <c r="D11" s="186" t="s">
        <v>266</v>
      </c>
      <c r="E11" s="187"/>
      <c r="F11" s="16">
        <f>IFERROR((C11-D11)/D11,0)</f>
        <v>0</v>
      </c>
      <c r="G11" s="98"/>
    </row>
    <row r="12" spans="2:7" ht="30" customHeight="1" thickBot="1">
      <c r="B12" s="11" t="s">
        <v>140</v>
      </c>
      <c r="C12" s="252">
        <v>244185</v>
      </c>
      <c r="D12" s="228" t="s">
        <v>266</v>
      </c>
      <c r="E12" s="229"/>
      <c r="F12" s="16">
        <f>IFERROR((C12-D12)/D12,0)</f>
        <v>0</v>
      </c>
      <c r="G12" s="98"/>
    </row>
    <row r="13" spans="2:7"/>
    <row r="14" spans="2:7" hidden="1"/>
    <row r="15" spans="2:7" hidden="1"/>
  </sheetData>
  <sheetProtection password="AF0B" sheet="1" objects="1" scenarios="1" selectLockedCells="1"/>
  <mergeCells count="2">
    <mergeCell ref="B4:F4"/>
    <mergeCell ref="B5:F5"/>
  </mergeCells>
  <conditionalFormatting sqref="F8:F12">
    <cfRule type="cellIs" dxfId="11" priority="2" operator="greaterThan">
      <formula>0.1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opLeftCell="A4" zoomScaleNormal="100" workbookViewId="0">
      <selection activeCell="F10" sqref="F10:F11"/>
    </sheetView>
  </sheetViews>
  <sheetFormatPr defaultColWidth="0" defaultRowHeight="14.4" zeroHeight="1"/>
  <cols>
    <col min="1" max="1" width="3" style="2" customWidth="1"/>
    <col min="2" max="2" width="32.33203125" style="2" customWidth="1"/>
    <col min="3" max="3" width="21.6640625" style="2" customWidth="1"/>
    <col min="4" max="4" width="13.88671875" style="2" bestFit="1" customWidth="1"/>
    <col min="5" max="5" width="11" style="2" bestFit="1" customWidth="1"/>
    <col min="6" max="6" width="29.33203125" style="2" customWidth="1"/>
    <col min="7" max="7" width="3.5546875" style="2" customWidth="1"/>
    <col min="8" max="19" width="9" style="2" hidden="1" customWidth="1"/>
    <col min="20" max="16384" width="9" style="2" hidden="1"/>
  </cols>
  <sheetData>
    <row r="1" spans="2:10"/>
    <row r="2" spans="2:10" ht="14.7" customHeight="1">
      <c r="B2" s="3" t="s">
        <v>41</v>
      </c>
      <c r="C2" s="4">
        <f>SUM(C8:C16)</f>
        <v>3860560.3489396586</v>
      </c>
      <c r="D2" s="33"/>
      <c r="E2" s="33"/>
      <c r="F2" s="63"/>
      <c r="G2" s="63"/>
      <c r="H2" s="63"/>
      <c r="I2" s="63"/>
      <c r="J2" s="63"/>
    </row>
    <row r="3" spans="2:10" ht="15" thickBot="1">
      <c r="B3" s="6"/>
      <c r="C3" s="64"/>
      <c r="D3" s="64"/>
      <c r="E3" s="65"/>
      <c r="F3" s="65"/>
      <c r="G3" s="65"/>
      <c r="H3" s="65"/>
      <c r="I3" s="65"/>
      <c r="J3" s="65"/>
    </row>
    <row r="4" spans="2:10">
      <c r="B4" s="266" t="s">
        <v>49</v>
      </c>
      <c r="C4" s="267"/>
      <c r="D4" s="267"/>
      <c r="E4" s="267"/>
      <c r="F4" s="268"/>
      <c r="G4" s="65"/>
      <c r="H4" s="65"/>
      <c r="I4" s="65"/>
      <c r="J4" s="65"/>
    </row>
    <row r="5" spans="2:10" ht="48.45" customHeight="1" thickBot="1">
      <c r="B5" s="269" t="s">
        <v>228</v>
      </c>
      <c r="C5" s="270"/>
      <c r="D5" s="270"/>
      <c r="E5" s="270"/>
      <c r="F5" s="271"/>
      <c r="G5" s="65"/>
      <c r="H5" s="65"/>
      <c r="I5" s="65"/>
      <c r="J5" s="65"/>
    </row>
    <row r="6" spans="2:10">
      <c r="B6" s="6"/>
      <c r="C6" s="64"/>
      <c r="D6" s="64"/>
      <c r="E6" s="65"/>
      <c r="F6" s="65"/>
      <c r="G6" s="65"/>
      <c r="H6" s="65"/>
      <c r="I6" s="65"/>
      <c r="J6" s="65"/>
    </row>
    <row r="7" spans="2:10" s="6" customFormat="1">
      <c r="B7" s="83"/>
      <c r="C7" s="84" t="s">
        <v>174</v>
      </c>
      <c r="D7" s="84" t="s">
        <v>37</v>
      </c>
      <c r="E7" s="84" t="s">
        <v>38</v>
      </c>
      <c r="F7" s="84" t="s">
        <v>30</v>
      </c>
    </row>
    <row r="8" spans="2:10" ht="30" customHeight="1">
      <c r="B8" s="108" t="s">
        <v>14</v>
      </c>
      <c r="C8" s="253">
        <v>42410.52300590009</v>
      </c>
      <c r="D8" s="186" t="s">
        <v>266</v>
      </c>
      <c r="E8" s="109">
        <f t="shared" ref="E8:E16" si="0">IFERROR((C8-D8)/D8,0)</f>
        <v>0</v>
      </c>
      <c r="F8" s="223" t="s">
        <v>273</v>
      </c>
      <c r="G8" s="162"/>
    </row>
    <row r="9" spans="2:10" ht="30" customHeight="1">
      <c r="B9" s="108" t="s">
        <v>187</v>
      </c>
      <c r="C9" s="253">
        <v>0</v>
      </c>
      <c r="D9" s="186" t="s">
        <v>266</v>
      </c>
      <c r="E9" s="109">
        <f t="shared" si="0"/>
        <v>0</v>
      </c>
      <c r="F9" s="223" t="s">
        <v>274</v>
      </c>
      <c r="G9" s="119"/>
    </row>
    <row r="10" spans="2:10" ht="30" customHeight="1">
      <c r="B10" s="108" t="s">
        <v>186</v>
      </c>
      <c r="C10" s="253">
        <v>0</v>
      </c>
      <c r="D10" s="186" t="s">
        <v>266</v>
      </c>
      <c r="E10" s="109">
        <f t="shared" si="0"/>
        <v>0</v>
      </c>
      <c r="F10" s="223" t="s">
        <v>275</v>
      </c>
      <c r="G10" s="119"/>
    </row>
    <row r="11" spans="2:10" ht="30" customHeight="1">
      <c r="B11" s="108" t="s">
        <v>188</v>
      </c>
      <c r="C11" s="253">
        <v>349726.56657221715</v>
      </c>
      <c r="D11" s="186" t="s">
        <v>266</v>
      </c>
      <c r="E11" s="109">
        <f t="shared" si="0"/>
        <v>0</v>
      </c>
      <c r="F11" s="223" t="s">
        <v>276</v>
      </c>
      <c r="G11" s="119"/>
    </row>
    <row r="12" spans="2:10" ht="30" customHeight="1">
      <c r="B12" s="108" t="s">
        <v>15</v>
      </c>
      <c r="C12" s="253">
        <v>85205.159483558396</v>
      </c>
      <c r="D12" s="186" t="s">
        <v>266</v>
      </c>
      <c r="E12" s="109">
        <f t="shared" si="0"/>
        <v>0</v>
      </c>
      <c r="F12" s="223" t="s">
        <v>277</v>
      </c>
      <c r="G12" s="162"/>
    </row>
    <row r="13" spans="2:10" ht="30" customHeight="1">
      <c r="B13" s="108" t="s">
        <v>131</v>
      </c>
      <c r="C13" s="253">
        <v>227794.68233257835</v>
      </c>
      <c r="D13" s="186" t="s">
        <v>266</v>
      </c>
      <c r="E13" s="109">
        <f t="shared" si="0"/>
        <v>0</v>
      </c>
      <c r="F13" s="223" t="s">
        <v>278</v>
      </c>
      <c r="G13" s="162"/>
    </row>
    <row r="14" spans="2:10" ht="30" customHeight="1">
      <c r="B14" s="108" t="s">
        <v>132</v>
      </c>
      <c r="C14" s="253">
        <v>171391.61544144546</v>
      </c>
      <c r="D14" s="186" t="s">
        <v>266</v>
      </c>
      <c r="E14" s="109">
        <f t="shared" si="0"/>
        <v>0</v>
      </c>
      <c r="F14" s="223" t="s">
        <v>279</v>
      </c>
      <c r="G14" s="162"/>
    </row>
    <row r="15" spans="2:10" ht="30" customHeight="1">
      <c r="B15" s="108" t="s">
        <v>133</v>
      </c>
      <c r="C15" s="110">
        <f>C31</f>
        <v>2781862.3961014808</v>
      </c>
      <c r="D15" s="110">
        <f>D31</f>
        <v>0</v>
      </c>
      <c r="E15" s="109">
        <f t="shared" si="0"/>
        <v>0</v>
      </c>
      <c r="F15" s="110"/>
      <c r="G15" s="162"/>
    </row>
    <row r="16" spans="2:10" ht="30" customHeight="1">
      <c r="B16" s="108" t="s">
        <v>134</v>
      </c>
      <c r="C16" s="253">
        <v>202169.40600247832</v>
      </c>
      <c r="D16" s="186" t="s">
        <v>266</v>
      </c>
      <c r="E16" s="109">
        <f t="shared" si="0"/>
        <v>0</v>
      </c>
      <c r="F16" s="223" t="s">
        <v>280</v>
      </c>
      <c r="G16" s="162"/>
    </row>
    <row r="17" spans="2:7">
      <c r="B17" s="76" t="s">
        <v>135</v>
      </c>
      <c r="C17" s="76"/>
      <c r="D17" s="76"/>
      <c r="E17" s="76"/>
      <c r="F17" s="76"/>
    </row>
    <row r="18" spans="2:7"/>
    <row r="19" spans="2:7" s="6" customFormat="1" ht="18" thickBot="1">
      <c r="B19" s="77" t="s">
        <v>136</v>
      </c>
      <c r="E19" s="2"/>
      <c r="F19" s="2"/>
      <c r="G19" s="2"/>
    </row>
    <row r="20" spans="2:7" s="6" customFormat="1">
      <c r="B20" s="159" t="s">
        <v>137</v>
      </c>
      <c r="C20" s="160"/>
      <c r="D20" s="160"/>
      <c r="E20" s="161"/>
      <c r="F20" s="233"/>
      <c r="G20" s="2"/>
    </row>
    <row r="21" spans="2:7" s="6" customFormat="1">
      <c r="B21" s="296" t="s">
        <v>138</v>
      </c>
      <c r="C21" s="297"/>
      <c r="D21" s="297"/>
      <c r="E21" s="298"/>
      <c r="F21" s="232"/>
      <c r="G21" s="2"/>
    </row>
    <row r="22" spans="2:7" s="6" customFormat="1" ht="15" thickBot="1">
      <c r="B22" s="299"/>
      <c r="C22" s="300"/>
      <c r="D22" s="300"/>
      <c r="E22" s="301"/>
      <c r="F22" s="232"/>
      <c r="G22" s="2"/>
    </row>
    <row r="23" spans="2:7" s="6" customFormat="1" ht="18" thickBot="1">
      <c r="B23" s="78"/>
      <c r="E23" s="2"/>
      <c r="F23" s="2"/>
      <c r="G23" s="2"/>
    </row>
    <row r="24" spans="2:7">
      <c r="B24" s="22" t="s">
        <v>26</v>
      </c>
      <c r="C24" s="19" t="s">
        <v>174</v>
      </c>
      <c r="D24" s="79" t="s">
        <v>37</v>
      </c>
      <c r="E24" s="84" t="s">
        <v>38</v>
      </c>
    </row>
    <row r="25" spans="2:7">
      <c r="B25" s="224" t="s">
        <v>310</v>
      </c>
      <c r="C25" s="253">
        <v>350000.00000000012</v>
      </c>
      <c r="D25" s="253">
        <v>0</v>
      </c>
      <c r="E25" s="109">
        <f t="shared" ref="E25:E30" si="1">IFERROR((C25-D25)/D25,0)</f>
        <v>0</v>
      </c>
    </row>
    <row r="26" spans="2:7" ht="13.95" customHeight="1">
      <c r="B26" s="224" t="s">
        <v>311</v>
      </c>
      <c r="C26" s="253">
        <v>2431862.3961014808</v>
      </c>
      <c r="D26" s="253">
        <v>0</v>
      </c>
      <c r="E26" s="109">
        <f t="shared" si="1"/>
        <v>0</v>
      </c>
    </row>
    <row r="27" spans="2:7" ht="13.95" customHeight="1">
      <c r="B27" s="224"/>
      <c r="C27" s="186"/>
      <c r="D27" s="225"/>
      <c r="E27" s="109">
        <f t="shared" si="1"/>
        <v>0</v>
      </c>
    </row>
    <row r="28" spans="2:7" ht="13.95" customHeight="1">
      <c r="B28" s="224"/>
      <c r="C28" s="186"/>
      <c r="D28" s="225"/>
      <c r="E28" s="109">
        <f t="shared" si="1"/>
        <v>0</v>
      </c>
    </row>
    <row r="29" spans="2:7" ht="13.95" customHeight="1">
      <c r="B29" s="224"/>
      <c r="C29" s="186"/>
      <c r="D29" s="225"/>
      <c r="E29" s="109">
        <f t="shared" si="1"/>
        <v>0</v>
      </c>
    </row>
    <row r="30" spans="2:7" ht="13.95" customHeight="1">
      <c r="B30" s="224"/>
      <c r="C30" s="186"/>
      <c r="D30" s="225"/>
      <c r="E30" s="109">
        <f t="shared" si="1"/>
        <v>0</v>
      </c>
    </row>
    <row r="31" spans="2:7" ht="15" thickBot="1">
      <c r="B31" s="120" t="s">
        <v>29</v>
      </c>
      <c r="C31" s="39">
        <f>SUM(C25:C30)</f>
        <v>2781862.3961014808</v>
      </c>
      <c r="D31" s="40">
        <f>SUM(D25:D30)</f>
        <v>0</v>
      </c>
    </row>
    <row r="32" spans="2:7">
      <c r="D32" s="6"/>
    </row>
    <row r="33" spans="4:4" hidden="1">
      <c r="D33" s="6"/>
    </row>
    <row r="34" spans="4:4" hidden="1">
      <c r="D34" s="6"/>
    </row>
    <row r="35" spans="4:4" hidden="1"/>
    <row r="36" spans="4:4" hidden="1"/>
  </sheetData>
  <sheetProtection password="AF0B" sheet="1" objects="1" scenarios="1" selectLockedCells="1"/>
  <mergeCells count="3">
    <mergeCell ref="B21:E22"/>
    <mergeCell ref="B4:F4"/>
    <mergeCell ref="B5:F5"/>
  </mergeCells>
  <conditionalFormatting sqref="E25:E30 E8:E16">
    <cfRule type="cellIs" dxfId="10" priority="1" operator="greaterThan">
      <formula>0.1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vt:lpstr>
      <vt:lpstr>1.Cover page</vt:lpstr>
      <vt:lpstr>2. Staffing Wages</vt:lpstr>
      <vt:lpstr>3. Staffing Benefits</vt:lpstr>
      <vt:lpstr>4. Facility</vt:lpstr>
      <vt:lpstr>5. Depreciation &amp; Interest</vt:lpstr>
      <vt:lpstr>6. ODCs</vt:lpstr>
      <vt:lpstr>7. Contracted services</vt:lpstr>
      <vt:lpstr>8. G&amp;A</vt:lpstr>
      <vt:lpstr>9. Transportation</vt:lpstr>
      <vt:lpstr>'3. Staffing Benefits'!Print_Area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Woodlee</dc:creator>
  <cp:lastModifiedBy>Tipton, Edward</cp:lastModifiedBy>
  <dcterms:created xsi:type="dcterms:W3CDTF">2017-09-12T11:33:17Z</dcterms:created>
  <dcterms:modified xsi:type="dcterms:W3CDTF">2019-04-03T20:06:56Z</dcterms:modified>
</cp:coreProperties>
</file>